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5" yWindow="0" windowWidth="19320" windowHeight="7890"/>
  </bookViews>
  <sheets>
    <sheet name="Rekapitulace" sheetId="2" r:id="rId1"/>
    <sheet name="1" sheetId="1" r:id="rId2"/>
    <sheet name="2" sheetId="9" r:id="rId3"/>
    <sheet name="3" sheetId="10" r:id="rId4"/>
    <sheet name="4" sheetId="11" r:id="rId5"/>
    <sheet name="5" sheetId="12" r:id="rId6"/>
  </sheets>
  <externalReferences>
    <externalReference r:id="rId7"/>
    <externalReference r:id="rId8"/>
  </externalReferences>
  <definedNames>
    <definedName name="a" localSheetId="2">'[1]SO 11.1A Výkaz výměr'!#REF!</definedName>
    <definedName name="a">'[1]SO 11.1A Výkaz výměr'!#REF!</definedName>
    <definedName name="AL_obvodový_plášť" localSheetId="2">'[1]SO 11.1A Výkaz výměr'!#REF!</definedName>
    <definedName name="AL_obvodový_plášť">'[1]SO 11.1A Výkaz výměr'!#REF!</definedName>
    <definedName name="asd" localSheetId="2">'[1]SO 11.1A Výkaz výměr'!#REF!</definedName>
    <definedName name="asd">'[1]SO 11.1A Výkaz výměr'!#REF!</definedName>
    <definedName name="eč" localSheetId="2">'[2]SO 51.4 Výkaz výměr'!#REF!</definedName>
    <definedName name="eč">'[2]SO 51.4 Výkaz výměr'!#REF!</definedName>
    <definedName name="Izolace_akustické" localSheetId="2">'[1]SO 11.1A Výkaz výměr'!#REF!</definedName>
    <definedName name="Izolace_akustické">'[1]SO 11.1A Výkaz výměr'!#REF!</definedName>
    <definedName name="Izolace_proti_vodě" localSheetId="2">'[1]SO 11.1A Výkaz výměr'!#REF!</definedName>
    <definedName name="Izolace_proti_vodě">'[1]SO 11.1A Výkaz výměr'!#REF!</definedName>
    <definedName name="Komunikace" localSheetId="2">'[1]SO 11.1A Výkaz výměr'!#REF!</definedName>
    <definedName name="Komunikace">'[1]SO 11.1A Výkaz výměr'!#REF!</definedName>
    <definedName name="Konstrukce_klempířské" localSheetId="2">'[1]SO 11.1A Výkaz výměr'!#REF!</definedName>
    <definedName name="Konstrukce_klempířské">'[1]SO 11.1A Výkaz výměr'!#REF!</definedName>
    <definedName name="Konstrukce_tesařské" localSheetId="2">'[2]SO 51.4 Výkaz výměr'!#REF!</definedName>
    <definedName name="Konstrukce_tesařské">'[2]SO 51.4 Výkaz výměr'!#REF!</definedName>
    <definedName name="Konstrukce_truhlářské" localSheetId="2">'[1]SO 11.1A Výkaz výměr'!#REF!</definedName>
    <definedName name="Konstrukce_truhlářské">'[1]SO 11.1A Výkaz výměr'!#REF!</definedName>
    <definedName name="Kovové_stavební_doplňkové_konstrukce" localSheetId="2">'[1]SO 11.1A Výkaz výměr'!#REF!</definedName>
    <definedName name="Kovové_stavební_doplňkové_konstrukce">'[1]SO 11.1A Výkaz výměr'!#REF!</definedName>
    <definedName name="KSDK" localSheetId="2">'[2]SO 51.4 Výkaz výměr'!#REF!</definedName>
    <definedName name="KSDK">'[2]SO 51.4 Výkaz výměr'!#REF!</definedName>
    <definedName name="Malby__tapety__nátěry__nástřiky" localSheetId="2">'[1]SO 11.1A Výkaz výměr'!#REF!</definedName>
    <definedName name="Malby__tapety__nátěry__nástřiky">'[1]SO 11.1A Výkaz výměr'!#REF!</definedName>
    <definedName name="_xlnm.Print_Titles" localSheetId="1">'1'!$1:$2</definedName>
    <definedName name="_xlnm.Print_Titles" localSheetId="2">'2'!$1:$2</definedName>
    <definedName name="_xlnm.Print_Titles" localSheetId="3">'3'!$1:$2</definedName>
    <definedName name="_xlnm.Print_Titles" localSheetId="4">'4'!$1:$2</definedName>
    <definedName name="_xlnm.Print_Titles" localSheetId="5">'5'!$1:$2</definedName>
    <definedName name="Obklady_keramické" localSheetId="2">'[1]SO 11.1A Výkaz výměr'!#REF!</definedName>
    <definedName name="Obklady_keramické">'[1]SO 11.1A Výkaz výměr'!#REF!</definedName>
    <definedName name="Ostatní_výrobky" localSheetId="2">'[2]SO 51.4 Výkaz výměr'!#REF!</definedName>
    <definedName name="Ostatní_výrobky">'[2]SO 51.4 Výkaz výměr'!#REF!</definedName>
    <definedName name="Podhl" localSheetId="2">'[2]SO 51.4 Výkaz výměr'!#REF!</definedName>
    <definedName name="Podhl">'[2]SO 51.4 Výkaz výměr'!#REF!</definedName>
    <definedName name="Podhledy" localSheetId="2">'[1]SO 11.1A Výkaz výměr'!#REF!</definedName>
    <definedName name="Podhledy">'[1]SO 11.1A Výkaz výměr'!#REF!</definedName>
    <definedName name="REKAPITULACE" localSheetId="2">'[1]SO 11.1A Výkaz výměr'!#REF!</definedName>
    <definedName name="REKAPITULACE">'[1]SO 11.1A Výkaz výměr'!#REF!</definedName>
    <definedName name="Sádrokartonové_konstrukce" localSheetId="2">'[1]SO 11.1A Výkaz výměr'!#REF!</definedName>
    <definedName name="Sádrokartonové_konstrukce">'[1]SO 11.1A Výkaz výměr'!#REF!</definedName>
    <definedName name="Vodorovné_konstrukce" localSheetId="2">'[2]SO 51.4 Výkaz výměr'!#REF!</definedName>
    <definedName name="Vodorovné_konstrukce">'[2]SO 51.4 Výkaz výměr'!#REF!</definedName>
    <definedName name="Základy" localSheetId="2">'[2]SO 51.4 Výkaz výměr'!#REF!</definedName>
    <definedName name="Základy">'[2]SO 51.4 Výkaz výměr'!#REF!</definedName>
    <definedName name="Zemní_práce" localSheetId="2">'[2]SO 51.4 Výkaz výměr'!#REF!</definedName>
    <definedName name="Zemní_práce">'[2]SO 51.4 Výkaz výměr'!#REF!</definedName>
  </definedNames>
  <calcPr calcId="152511"/>
</workbook>
</file>

<file path=xl/calcChain.xml><?xml version="1.0" encoding="utf-8"?>
<calcChain xmlns="http://schemas.openxmlformats.org/spreadsheetml/2006/main">
  <c r="F7" i="12" l="1"/>
  <c r="F4" i="11"/>
  <c r="F8" i="10"/>
  <c r="F13" i="9"/>
  <c r="F12" i="9"/>
  <c r="F11" i="9"/>
  <c r="F10" i="9"/>
  <c r="F5" i="9"/>
  <c r="F26" i="1"/>
  <c r="F24" i="1"/>
  <c r="F22" i="1"/>
  <c r="F19" i="1"/>
  <c r="F6" i="1"/>
  <c r="F5" i="1"/>
  <c r="F25" i="1" s="1"/>
  <c r="G13" i="12" l="1"/>
  <c r="F15" i="1" l="1"/>
  <c r="G7" i="12"/>
  <c r="G12" i="12"/>
  <c r="F7" i="10" l="1"/>
  <c r="F13" i="10"/>
  <c r="F12" i="10" l="1"/>
  <c r="F10" i="10"/>
  <c r="G25" i="1" l="1"/>
  <c r="G26" i="1"/>
  <c r="G24" i="1"/>
  <c r="G14" i="10" l="1"/>
  <c r="G12" i="10" l="1"/>
  <c r="G13" i="10"/>
  <c r="G15" i="9"/>
  <c r="G8" i="10"/>
  <c r="G9" i="10"/>
  <c r="G10" i="10"/>
  <c r="F6" i="10"/>
  <c r="G11" i="12"/>
  <c r="G12" i="9"/>
  <c r="G11" i="9"/>
  <c r="G10" i="9"/>
  <c r="G9" i="9"/>
  <c r="G13" i="9"/>
  <c r="G14" i="9"/>
  <c r="G7" i="10" l="1"/>
  <c r="G22" i="1" l="1"/>
  <c r="G21" i="1"/>
  <c r="G20" i="1"/>
  <c r="F7" i="1" l="1"/>
  <c r="F8" i="1" s="1"/>
  <c r="G10" i="12"/>
  <c r="G9" i="12"/>
  <c r="G8" i="12"/>
  <c r="G6" i="12"/>
  <c r="G5" i="12"/>
  <c r="G4" i="11"/>
  <c r="G5" i="11"/>
  <c r="F5" i="10" l="1"/>
  <c r="G5" i="10" s="1"/>
  <c r="G6" i="10"/>
  <c r="G8" i="9"/>
  <c r="G7" i="9"/>
  <c r="G5" i="9"/>
  <c r="G6" i="1" l="1"/>
  <c r="G5" i="1"/>
  <c r="G19" i="1"/>
  <c r="G18" i="1"/>
  <c r="G17" i="1"/>
  <c r="G16" i="1"/>
  <c r="G15" i="1"/>
  <c r="G7" i="1"/>
  <c r="G4" i="1"/>
  <c r="F10" i="1" l="1"/>
  <c r="G10" i="1" s="1"/>
  <c r="F9" i="1"/>
  <c r="G9" i="1" s="1"/>
  <c r="G8" i="1" l="1"/>
  <c r="F13" i="1"/>
  <c r="G13" i="1" l="1"/>
  <c r="F14" i="1"/>
  <c r="F12" i="1" s="1"/>
  <c r="F11" i="1" l="1"/>
  <c r="G11" i="1" s="1"/>
  <c r="G12" i="1"/>
  <c r="G14" i="1"/>
  <c r="C20" i="2" l="1"/>
  <c r="C19" i="2" l="1"/>
  <c r="C18" i="2"/>
  <c r="C17" i="2"/>
  <c r="B20" i="2"/>
  <c r="B19" i="2"/>
  <c r="B18" i="2"/>
  <c r="B17" i="2"/>
  <c r="C16" i="2"/>
  <c r="B16" i="2"/>
  <c r="G3" i="11" l="1"/>
  <c r="D19" i="2" s="1"/>
  <c r="G3" i="12"/>
  <c r="D20" i="2" s="1"/>
  <c r="G3" i="1" l="1"/>
  <c r="D16" i="2" s="1"/>
  <c r="G3" i="9"/>
  <c r="D17" i="2" s="1"/>
  <c r="G3" i="10"/>
  <c r="D18" i="2" s="1"/>
  <c r="D27" i="2" l="1"/>
</calcChain>
</file>

<file path=xl/sharedStrings.xml><?xml version="1.0" encoding="utf-8"?>
<sst xmlns="http://schemas.openxmlformats.org/spreadsheetml/2006/main" count="277" uniqueCount="202">
  <si>
    <t>Číselné zatřídění</t>
  </si>
  <si>
    <t>Popis položky</t>
  </si>
  <si>
    <t>Měrná jednotka</t>
  </si>
  <si>
    <t>ks</t>
  </si>
  <si>
    <t>REKAPITULACE POLOŽKOVÉHO ROZPOČTU</t>
  </si>
  <si>
    <t>Stavba:</t>
  </si>
  <si>
    <t>Objekt:</t>
  </si>
  <si>
    <t>Část:</t>
  </si>
  <si>
    <t>Objednatel: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</si>
  <si>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</si>
  <si>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</si>
  <si>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</si>
  <si>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</si>
  <si>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</si>
  <si>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</si>
  <si>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</si>
  <si>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</si>
  <si>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</si>
  <si>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</si>
  <si>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Počet
celkem</t>
  </si>
  <si>
    <t>Číslo položky</t>
  </si>
  <si>
    <t>Jednotková cena v Kč</t>
  </si>
  <si>
    <t>Celková              cena v Kč</t>
  </si>
  <si>
    <t>Cena celkem za oddíl</t>
  </si>
  <si>
    <t>Celkem bez DPH</t>
  </si>
  <si>
    <t>A.001</t>
  </si>
  <si>
    <t>A.002</t>
  </si>
  <si>
    <t>A.003</t>
  </si>
  <si>
    <t>A.006</t>
  </si>
  <si>
    <t>A.009</t>
  </si>
  <si>
    <t>A.012</t>
  </si>
  <si>
    <t>A.013</t>
  </si>
  <si>
    <t>A.017</t>
  </si>
  <si>
    <t xml:space="preserve"> </t>
  </si>
  <si>
    <t>B.003</t>
  </si>
  <si>
    <t>B.008</t>
  </si>
  <si>
    <t>C.006</t>
  </si>
  <si>
    <t>C.008</t>
  </si>
  <si>
    <t>C.009</t>
  </si>
  <si>
    <t>E.001</t>
  </si>
  <si>
    <t>E.002</t>
  </si>
  <si>
    <t>E.003</t>
  </si>
  <si>
    <t>E.004</t>
  </si>
  <si>
    <t>Zemní práce</t>
  </si>
  <si>
    <t>km</t>
  </si>
  <si>
    <t>m3</t>
  </si>
  <si>
    <t>m</t>
  </si>
  <si>
    <t>t</t>
  </si>
  <si>
    <t>Silnoproud - montáž</t>
  </si>
  <si>
    <t>Silnoproud - specifikace</t>
  </si>
  <si>
    <t>Nátěry</t>
  </si>
  <si>
    <t>hod</t>
  </si>
  <si>
    <r>
      <t xml:space="preserve">Montážní mechanismy
</t>
    </r>
    <r>
      <rPr>
        <i/>
        <sz val="12"/>
        <rFont val="Times New Roman"/>
        <family val="1"/>
        <charset val="238"/>
      </rPr>
      <t>obecné požadavky na pomocnou mechanizaci</t>
    </r>
  </si>
  <si>
    <t>Ostatní</t>
  </si>
  <si>
    <t>E.006</t>
  </si>
  <si>
    <t>A.018</t>
  </si>
  <si>
    <t>D.001</t>
  </si>
  <si>
    <t>460010025</t>
  </si>
  <si>
    <t>460200063</t>
  </si>
  <si>
    <t>460200064</t>
  </si>
  <si>
    <t>460421182</t>
  </si>
  <si>
    <t>A.007</t>
  </si>
  <si>
    <t>167101102</t>
  </si>
  <si>
    <t>A.008</t>
  </si>
  <si>
    <t>460560033</t>
  </si>
  <si>
    <r>
      <t xml:space="preserve">Zásyp rýh ručně šířky 40 cm, hloubky 50 cm, z horniny třídy 3
</t>
    </r>
    <r>
      <rPr>
        <i/>
        <sz val="12"/>
        <rFont val="Times New Roman"/>
        <family val="1"/>
        <charset val="238"/>
      </rPr>
      <t>Zásyp kabelových rýh ručně včetně zhutnění a uložení výkopku do vrstev a urovnání povrchu šířky 40 cm hloubky 50 cm, v hornině třídy 3</t>
    </r>
  </si>
  <si>
    <t>460560034</t>
  </si>
  <si>
    <r>
      <t xml:space="preserve">Zásyp rýh ručně šířky 40 cm, hloubky 50 cm, z horniny třídy 4
</t>
    </r>
    <r>
      <rPr>
        <i/>
        <sz val="12"/>
        <rFont val="Times New Roman"/>
        <family val="1"/>
        <charset val="238"/>
      </rPr>
      <t>Zásyp kabelových rýh ručně včetně zhutnění a uložení výkopku do vrstev a urovnání povrchu šířky 40 cm hloubky 50 cm, v hornině třídy 3</t>
    </r>
  </si>
  <si>
    <t>997013501</t>
  </si>
  <si>
    <t>997013509</t>
  </si>
  <si>
    <t>A.014</t>
  </si>
  <si>
    <t>171201201</t>
  </si>
  <si>
    <t>A.015</t>
  </si>
  <si>
    <t>171201211</t>
  </si>
  <si>
    <t>A.016</t>
  </si>
  <si>
    <t>997013801</t>
  </si>
  <si>
    <r>
      <t xml:space="preserve">Poplatek za uložení stavebního betonového odpadu na skládce (skládkovné)
</t>
    </r>
    <r>
      <rPr>
        <i/>
        <sz val="12"/>
        <rFont val="Times New Roman"/>
        <family val="1"/>
        <charset val="238"/>
      </rPr>
      <t>betony z dem. + náhodné objekty v trase</t>
    </r>
  </si>
  <si>
    <t>997013802</t>
  </si>
  <si>
    <r>
      <t xml:space="preserve">Poplatek za uložení stavebního železobetonového odpadu na skládce (skládkovné)
</t>
    </r>
    <r>
      <rPr>
        <i/>
        <sz val="12"/>
        <rFont val="Times New Roman"/>
        <family val="1"/>
        <charset val="238"/>
      </rPr>
      <t>betony z dem. + náhodné objekty v trase</t>
    </r>
  </si>
  <si>
    <t>997013831</t>
  </si>
  <si>
    <r>
      <t xml:space="preserve">Poplatek za uložení stavebního směsného odpadu na skládce (skládkovné)
</t>
    </r>
    <r>
      <rPr>
        <i/>
        <sz val="12"/>
        <rFont val="Times New Roman"/>
        <family val="1"/>
        <charset val="238"/>
      </rPr>
      <t>dem. + odpad vzniklý při výstavbě</t>
    </r>
  </si>
  <si>
    <t>A.019</t>
  </si>
  <si>
    <t>997013813</t>
  </si>
  <si>
    <t>Poplatek za uložení stavebního odpadu z plastických hmot na skládce (skládkovné)
odpad vzniklý při výstavbě</t>
  </si>
  <si>
    <t>A.020</t>
  </si>
  <si>
    <t>460080112</t>
  </si>
  <si>
    <t>210810014</t>
  </si>
  <si>
    <t>B.007</t>
  </si>
  <si>
    <t>743612112</t>
  </si>
  <si>
    <t>210010125</t>
  </si>
  <si>
    <t>745901200</t>
  </si>
  <si>
    <t>C.001</t>
  </si>
  <si>
    <t>341110800</t>
  </si>
  <si>
    <r>
      <t xml:space="preserve">kabel silový s Cu jádrem CYKY 4x16 mm2
</t>
    </r>
    <r>
      <rPr>
        <i/>
        <sz val="12"/>
        <rFont val="Times New Roman"/>
        <family val="1"/>
        <charset val="238"/>
      </rPr>
      <t>viz B+5% prořez</t>
    </r>
  </si>
  <si>
    <t>xMEc3</t>
  </si>
  <si>
    <t>354420620</t>
  </si>
  <si>
    <r>
      <t xml:space="preserve">páska zemnící 30 x 4 mm FeZn
</t>
    </r>
    <r>
      <rPr>
        <i/>
        <sz val="12"/>
        <rFont val="Times New Roman"/>
        <family val="1"/>
        <charset val="238"/>
      </rPr>
      <t>viz B</t>
    </r>
  </si>
  <si>
    <t>kg</t>
  </si>
  <si>
    <t>xMEc6</t>
  </si>
  <si>
    <t>789941200</t>
  </si>
  <si>
    <t>D.002</t>
  </si>
  <si>
    <t>246215300</t>
  </si>
  <si>
    <t>barva syntetická zinkochromátová černá</t>
  </si>
  <si>
    <t>xMEe1</t>
  </si>
  <si>
    <t>013254000</t>
  </si>
  <si>
    <r>
      <t xml:space="preserve">Dokumentace skutečného provedení stavby
</t>
    </r>
    <r>
      <rPr>
        <i/>
        <sz val="12"/>
        <rFont val="Times New Roman"/>
        <family val="1"/>
        <charset val="238"/>
      </rPr>
      <t>Průzkumné, geodetické a projektové práce projektové práce dokumentace stavby (výkresová a textová) skutečného provedení stavby</t>
    </r>
  </si>
  <si>
    <t>Kč</t>
  </si>
  <si>
    <t>740991300</t>
  </si>
  <si>
    <r>
      <t xml:space="preserve">Celková prohlídka elektrického rozvodu a zařízení do 1 milionu Kč  
</t>
    </r>
    <r>
      <rPr>
        <i/>
        <sz val="12"/>
        <rFont val="Times New Roman"/>
        <family val="1"/>
        <charset val="238"/>
      </rPr>
      <t>výchozí revize dle podmínek TZ</t>
    </r>
  </si>
  <si>
    <t>xMEe2</t>
  </si>
  <si>
    <r>
      <t xml:space="preserve">Pasportizace stavby
</t>
    </r>
    <r>
      <rPr>
        <i/>
        <sz val="12"/>
        <rFont val="Times New Roman"/>
        <family val="1"/>
        <charset val="238"/>
      </rPr>
      <t>převedení DSPS do standardu pasportů správce osvětlení</t>
    </r>
  </si>
  <si>
    <t>E.007</t>
  </si>
  <si>
    <t>HZS4232</t>
  </si>
  <si>
    <r>
      <t xml:space="preserve">Odvoz suti na skládku a vybouraných hmot nebo meziskládku do 1 km se složením
</t>
    </r>
    <r>
      <rPr>
        <i/>
        <sz val="12"/>
        <rFont val="Times New Roman"/>
        <family val="1"/>
        <charset val="238"/>
      </rPr>
      <t>Odvoz suti a vybouraných hmot na skládku nebo meziskládku se složením, na vzdálenost do 1 km (A15 až A19)</t>
    </r>
  </si>
  <si>
    <t>460050003</t>
  </si>
  <si>
    <t>274322611</t>
  </si>
  <si>
    <t>xMEa1</t>
  </si>
  <si>
    <t>A.022</t>
  </si>
  <si>
    <t>A.023</t>
  </si>
  <si>
    <t>A.024</t>
  </si>
  <si>
    <t>210204002</t>
  </si>
  <si>
    <t>210810005</t>
  </si>
  <si>
    <t>748741000</t>
  </si>
  <si>
    <t>748132300</t>
  </si>
  <si>
    <t>210292011</t>
  </si>
  <si>
    <t>E.008</t>
  </si>
  <si>
    <r>
      <t xml:space="preserve">Hodinová zúčtovací sazba technik odborný
</t>
    </r>
    <r>
      <rPr>
        <i/>
        <sz val="12"/>
        <rFont val="Times New Roman"/>
        <family val="1"/>
        <charset val="238"/>
      </rPr>
      <t>placená součinnost správce</t>
    </r>
  </si>
  <si>
    <t>B.022</t>
  </si>
  <si>
    <t>B.023</t>
  </si>
  <si>
    <t>B.024</t>
  </si>
  <si>
    <t>B.026</t>
  </si>
  <si>
    <t>B.028</t>
  </si>
  <si>
    <t>B.029</t>
  </si>
  <si>
    <t>341110300</t>
  </si>
  <si>
    <t>354420340</t>
  </si>
  <si>
    <t>xMEc2</t>
  </si>
  <si>
    <t>C.002</t>
  </si>
  <si>
    <t>C.005</t>
  </si>
  <si>
    <t>743622100</t>
  </si>
  <si>
    <t>B.030</t>
  </si>
  <si>
    <r>
      <t xml:space="preserve">Montáž svorka hromosvodná typ SS, SR 03 se 2 šrouby
</t>
    </r>
    <r>
      <rPr>
        <i/>
        <sz val="12"/>
        <rFont val="Times New Roman"/>
        <family val="1"/>
        <charset val="238"/>
      </rPr>
      <t>spojování FeZn v trase</t>
    </r>
  </si>
  <si>
    <t>354420330</t>
  </si>
  <si>
    <t>C.011</t>
  </si>
  <si>
    <t>C.012</t>
  </si>
  <si>
    <t>345713530</t>
  </si>
  <si>
    <r>
      <t xml:space="preserve">svorka uzemnění  SZa nerez zkušební
</t>
    </r>
    <r>
      <rPr>
        <i/>
        <sz val="12"/>
        <rFont val="Times New Roman"/>
        <family val="1"/>
        <charset val="238"/>
      </rPr>
      <t>viz B</t>
    </r>
  </si>
  <si>
    <r>
      <t xml:space="preserve">Uložení sypaniny poplatek za uložení sypaniny na skládce ( skládkovné )
</t>
    </r>
    <r>
      <rPr>
        <i/>
        <sz val="12"/>
        <rFont val="Times New Roman"/>
        <family val="1"/>
        <charset val="238"/>
      </rPr>
      <t>viz A.014</t>
    </r>
  </si>
  <si>
    <t>Město Třinec</t>
  </si>
  <si>
    <r>
      <t xml:space="preserve">Vytyčení trasy inženýrských sítí v zastavěném prostoru
</t>
    </r>
    <r>
      <rPr>
        <i/>
        <sz val="12"/>
        <rFont val="Times New Roman"/>
        <family val="1"/>
        <charset val="238"/>
      </rPr>
      <t>viz situace</t>
    </r>
  </si>
  <si>
    <t>Lože kabelů z písku nebo štěrkopísku tl 10 cm nad kabel, kryté plastovou folií, š lože do 50 cm
"viz pol. Č. A.002 až A. 005, viz situace</t>
  </si>
  <si>
    <r>
      <t xml:space="preserve">Uložení sypaniny na skládky, manipulace
</t>
    </r>
    <r>
      <rPr>
        <i/>
        <sz val="12"/>
        <rFont val="Times New Roman"/>
        <family val="1"/>
        <charset val="238"/>
      </rPr>
      <t>viz A.007</t>
    </r>
  </si>
  <si>
    <r>
      <t xml:space="preserve">Bourání základu betonového se záhozem jámy sypaninou
</t>
    </r>
    <r>
      <rPr>
        <i/>
        <sz val="12"/>
        <rFont val="Times New Roman"/>
        <family val="1"/>
        <charset val="238"/>
      </rPr>
      <t>Základové konstrukce bourání základu včetně záhozu jámy sypaninou, zhutnění a urovnání betonového
Demontáže stávajícího VO + objekty v trase (odhad dle zaměření)</t>
    </r>
  </si>
  <si>
    <t>Hloubení nezapažených jam pro stožáry jednoduché délky do 8 m na rovině ručně v hornině tř 3
"Hloubení nezapažených jam ručně pro stožáry s přemístěním výkopku do vzdálenosti 3 m od okraje jámy nebo naložením na dopravní prostředek, včetně zásypu, zhutnění a urovnání povrchu bez patky jednoduché na rovině, délky přes 4 do 8 m, v hornině třídy 3, viz  situace</t>
  </si>
  <si>
    <t>xMEa3</t>
  </si>
  <si>
    <t>141721113</t>
  </si>
  <si>
    <t>A.029</t>
  </si>
  <si>
    <t>A.030</t>
  </si>
  <si>
    <t>m2</t>
  </si>
  <si>
    <t>xMEa5</t>
  </si>
  <si>
    <t>A.032</t>
  </si>
  <si>
    <t xml:space="preserve">Montáž měděných kabelů CYKY, CYKYD, CYKYDY, NYM, NYY, YSLY 750 V 4x16mm2
viz situace, viz v.č. 03, do chrániček, vč. Ukončení v rozvaděčích </t>
  </si>
  <si>
    <t>Montáž svítidel výbojkových se zapojením vodičů průmyslových nebo venkovních na výložník
viz situace a TZ, včetně zdroje</t>
  </si>
  <si>
    <r>
      <t xml:space="preserve">Montáž elektrovýzbroje stožárů osvětlení 1 okruh
</t>
    </r>
    <r>
      <rPr>
        <i/>
        <sz val="12"/>
        <rFont val="Times New Roman"/>
        <family val="1"/>
        <charset val="238"/>
      </rPr>
      <t xml:space="preserve">elektrovýzbroj, svorkovnice pro max. 4 kabely 4x16 (3F+PEN) a pojistkový odpojovač válcový,  viz TZ, viz situace </t>
    </r>
  </si>
  <si>
    <r>
      <t xml:space="preserve">Změření zemního odporu zkušební svorky
</t>
    </r>
    <r>
      <rPr>
        <i/>
        <sz val="12"/>
        <rFont val="Times New Roman"/>
        <family val="1"/>
        <charset val="238"/>
      </rPr>
      <t>Manipulace na stávajícím vedení změření zemního odporu s demontáží proměřením a opětovným smontováním svorky zkušební svorky, provedeno pro všechny sloupy BM a RVO</t>
    </r>
  </si>
  <si>
    <r>
      <t xml:space="preserve">Elektrovýzbroj stožáru VO
</t>
    </r>
    <r>
      <rPr>
        <i/>
        <sz val="12"/>
        <rFont val="Times New Roman"/>
        <family val="1"/>
        <charset val="238"/>
      </rPr>
      <t>elektrovýzbroj, svorkovnice pro max. 4 kabely a pojistkový odpojovač pro max 3f.  viz TZ, viz situace, viz B</t>
    </r>
  </si>
  <si>
    <r>
      <t xml:space="preserve">kabel silový s Cu jádrem CYKY 3x1,5 mm2
</t>
    </r>
    <r>
      <rPr>
        <i/>
        <sz val="12"/>
        <rFont val="Times New Roman"/>
        <family val="1"/>
        <charset val="238"/>
      </rPr>
      <t>viz situace, viz B + prořez 5%</t>
    </r>
  </si>
  <si>
    <r>
      <t xml:space="preserve">svorka uzemnění  SS nerez spojovací
</t>
    </r>
    <r>
      <rPr>
        <i/>
        <sz val="12"/>
        <rFont val="Times New Roman"/>
        <family val="1"/>
        <charset val="238"/>
      </rPr>
      <t>viz situace a TZ, vz B</t>
    </r>
  </si>
  <si>
    <r>
      <t xml:space="preserve">trubka elektroinstalační ohebná, HDPE+LDPE KF
</t>
    </r>
    <r>
      <rPr>
        <i/>
        <sz val="12"/>
        <rFont val="Times New Roman"/>
        <family val="1"/>
        <charset val="238"/>
      </rPr>
      <t>viz situace - trasy mimo pojezd</t>
    </r>
  </si>
  <si>
    <r>
      <t xml:space="preserve">úprava sloupů ochranným lakem
</t>
    </r>
    <r>
      <rPr>
        <i/>
        <sz val="12"/>
        <rFont val="Times New Roman"/>
        <family val="1"/>
        <charset val="238"/>
      </rPr>
      <t xml:space="preserve"> součást dodávky daných sloupů</t>
    </r>
  </si>
  <si>
    <t>D.003</t>
  </si>
  <si>
    <t>pozn.:</t>
  </si>
  <si>
    <t>-</t>
  </si>
  <si>
    <t>C.024</t>
  </si>
  <si>
    <r>
      <t xml:space="preserve">Písmomalířské práce číslice a písmena výšky do 10 cm
</t>
    </r>
    <r>
      <rPr>
        <i/>
        <sz val="12"/>
        <rFont val="Times New Roman"/>
        <family val="1"/>
        <charset val="238"/>
      </rPr>
      <t>dle předpokládaného číslování sloupů a rozvaděčů, může doznat změn dle aktuálního pasportu;</t>
    </r>
  </si>
  <si>
    <r>
      <t xml:space="preserve">Hodinová zúčtovací sazba technik odborný
</t>
    </r>
    <r>
      <rPr>
        <i/>
        <sz val="12"/>
        <rFont val="Times New Roman"/>
        <family val="1"/>
        <charset val="238"/>
      </rPr>
      <t>posouzení výkopku z hlediska vhodnosti pro opětovný zásyp, posouzení únosnosti zeminy z hlediska přípravy zakládání sloupů, koordinace výkopových prací v technicky náročnějších úsecích</t>
    </r>
  </si>
  <si>
    <t>E.010</t>
  </si>
  <si>
    <t>xMEe4</t>
  </si>
  <si>
    <r>
      <t xml:space="preserve">Zařízení staveniště, provizorní dopravní značení
</t>
    </r>
    <r>
      <rPr>
        <i/>
        <sz val="12"/>
        <rFont val="Times New Roman"/>
        <family val="1"/>
        <charset val="238"/>
      </rPr>
      <t>odhad dle rozsahu stavby cca 4%</t>
    </r>
  </si>
  <si>
    <t>kmpl</t>
  </si>
  <si>
    <t>xMEe5</t>
  </si>
  <si>
    <t>Dočasné zábory pro potřeby stavby</t>
  </si>
  <si>
    <t>m2*den</t>
  </si>
  <si>
    <r>
      <t xml:space="preserve">Hloubení kabelových nezapažených rýh ručně š 40 cm, hl 80 cm, v hornině tř 3
</t>
    </r>
    <r>
      <rPr>
        <i/>
        <sz val="12"/>
        <rFont val="Times New Roman"/>
        <family val="1"/>
        <charset val="238"/>
      </rPr>
      <t>"viz situace,včetně posouzení a příplatku za lepivost. 60% zemina 3;</t>
    </r>
  </si>
  <si>
    <r>
      <t xml:space="preserve">Hloubení kabelových nezapažených rýh ručně š 40 cm, hl 80 cm, v hornině tř 4
</t>
    </r>
    <r>
      <rPr>
        <i/>
        <sz val="12"/>
        <rFont val="Times New Roman"/>
        <family val="1"/>
        <charset val="238"/>
      </rPr>
      <t xml:space="preserve">"viz situace,včetně posouzení a příplatku za lepivost. 40% zemina 4; </t>
    </r>
  </si>
  <si>
    <r>
      <t xml:space="preserve">Nakládání výkopku z hornin tř. 1 až 4 do 100 m3
</t>
    </r>
    <r>
      <rPr>
        <i/>
        <sz val="12"/>
        <rFont val="Times New Roman"/>
        <family val="1"/>
        <charset val="238"/>
      </rPr>
      <t>"Nakládání, skládání a překládání neulehlého výkopku nebo sypaniny nakládání, množství přes 100 m3, z hornin tř. 1 až 4
výkopek nevyužitý pro opětovný zásyp,A.006*0,4*0,3+A006a</t>
    </r>
  </si>
  <si>
    <r>
      <t xml:space="preserve">Příplatek k odvozu suti a vybouraných hmot na skládku ZKD 1 km přes 1 km
</t>
    </r>
    <r>
      <rPr>
        <i/>
        <sz val="12"/>
        <rFont val="Times New Roman"/>
        <family val="1"/>
        <charset val="238"/>
      </rPr>
      <t>Odvoz suti, sypaniny, zeminy a vybouraných hmot na skládku nebo meziskládku se složením, na vzdálenost Příplatek k ceně za každý další i započatý 1 km přes 1 km (A15 do 10km, A16 až 19 do 20km)</t>
    </r>
  </si>
  <si>
    <r>
      <t xml:space="preserve">Montáž vodič uzemňovací FeZn pásek průřezu do 120 mm2v průmyslové výstavbě v zemi
</t>
    </r>
    <r>
      <rPr>
        <i/>
        <sz val="12"/>
        <rFont val="Times New Roman"/>
        <family val="1"/>
        <charset val="238"/>
      </rPr>
      <t>Pásek ukládán do výkopu; uzemňování po celcích, ne v celé trase nepřerušeně</t>
    </r>
  </si>
  <si>
    <r>
      <t xml:space="preserve">Montáž trubek ochranných plastových tuhých D do 110 mm uložených volně
</t>
    </r>
    <r>
      <rPr>
        <i/>
        <sz val="12"/>
        <rFont val="Times New Roman"/>
        <family val="1"/>
        <charset val="238"/>
      </rPr>
      <t>viz situace, (chráničky DVR 75 pro volné úseky, DVK 110 pod komunikací)</t>
    </r>
  </si>
  <si>
    <r>
      <t xml:space="preserve">Montáž stožárů osvětlení, bez zemních prací  ocelových do 6m výšky
</t>
    </r>
    <r>
      <rPr>
        <i/>
        <sz val="12"/>
        <rFont val="Times New Roman"/>
        <family val="1"/>
        <charset val="238"/>
      </rPr>
      <t xml:space="preserve">viz situace, viz TZ </t>
    </r>
  </si>
  <si>
    <r>
      <t xml:space="preserve">Montáž měděných kabelů CYKY, CYKYD, CYKYDY, NYM, NYY, YSLY 750 V 3x1,5 mm2 uložených volně
</t>
    </r>
    <r>
      <rPr>
        <i/>
        <sz val="12"/>
        <rFont val="Times New Roman"/>
        <family val="1"/>
        <charset val="238"/>
      </rPr>
      <t>viz situace, instalace ve sloupech VO</t>
    </r>
  </si>
  <si>
    <r>
      <t xml:space="preserve">Ostatní práce při montáži vodičů,šňůr a kabelů - označení vodiče a kabelu dalším štítkem
</t>
    </r>
    <r>
      <rPr>
        <i/>
        <sz val="12"/>
        <rFont val="Times New Roman"/>
        <family val="1"/>
        <charset val="238"/>
      </rPr>
      <t>štítek označení kabelů, 3*BM</t>
    </r>
  </si>
  <si>
    <t>E.012</t>
  </si>
  <si>
    <r>
      <t xml:space="preserve">Ochrana dřevin, zejména významných krajinných prvků
</t>
    </r>
    <r>
      <rPr>
        <i/>
        <sz val="12"/>
        <rFont val="Times New Roman"/>
        <family val="1"/>
        <charset val="238"/>
      </rPr>
      <t>viz koordinované stanovisko, zabezpečení před poškozením po celou dobu stavby, rozsah odhadnut na základě zaměření dřevin</t>
    </r>
  </si>
  <si>
    <t>Park u hvězdárny v Třinci- chodníky</t>
  </si>
  <si>
    <t>400 - Veřejné Osvětlení</t>
  </si>
  <si>
    <t>Příslušenství pouzdrového základu VO, základ pro sloup S5-BMP6
"viz  situace</t>
  </si>
  <si>
    <t>Betonové konstrukce základů VO, beton do tř. C 30/37 XA
beton do základů do BMP6 viz řezy  situace</t>
  </si>
  <si>
    <r>
      <t xml:space="preserve">Řízený zemní protlak hloubky do 6 m vnějšího průměru do 110 mm v hornině tř 1 až 4
</t>
    </r>
    <r>
      <rPr>
        <i/>
        <sz val="12"/>
        <rFont val="Times New Roman"/>
        <family val="1"/>
        <charset val="238"/>
      </rPr>
      <t>protlaky pod komunikacemi a pod kořenovým systémem, včetně zápichových jam a pomocné mechanizace a chrániček
TATO POLOŽKA JE ALTERNATIVOU, NEBUDE-LI PROVEDITELNÝ RUČNÍ VÝKOP</t>
    </r>
  </si>
  <si>
    <r>
      <t xml:space="preserve">Rozebrání a obnova krytu živičného
</t>
    </r>
    <r>
      <rPr>
        <i/>
        <sz val="12"/>
        <rFont val="Times New Roman"/>
        <family val="1"/>
        <charset val="238"/>
      </rPr>
      <t>rozebrání a obnova nad i mimo výkop, položka obsahuje i potřebný rozsah rekonstrukce obrub a veškeré dotčené konstrukční vrstvy
TATO POLOŽKA SE VZTAHUJE K MOŽNÉMU DOTČENÍ KRAJNICE, POVRCHY OBECNĚ ŘEŠÍ OBJEKT CHODNÍKŮ</t>
    </r>
  </si>
  <si>
    <r>
      <t xml:space="preserve">Konečná úprava terénu ve volném terénu
</t>
    </r>
    <r>
      <rPr>
        <i/>
        <sz val="12"/>
        <rFont val="Times New Roman"/>
        <family val="1"/>
        <charset val="238"/>
      </rPr>
      <t>urovnání, osetí, příp. vrácení drnů (mimo terény upravované stavbou)</t>
    </r>
  </si>
  <si>
    <r>
      <t xml:space="preserve">Silniční svítidlo LED do 15W, typ a výkon dle TZ
</t>
    </r>
    <r>
      <rPr>
        <i/>
        <sz val="12"/>
        <rFont val="Times New Roman"/>
        <family val="1"/>
        <charset val="238"/>
      </rPr>
      <t>viz situace a TZ, včetně zdroje</t>
    </r>
  </si>
  <si>
    <r>
      <t xml:space="preserve">Sloup silniční BM5 pozinkovaný
</t>
    </r>
    <r>
      <rPr>
        <i/>
        <sz val="12"/>
        <rFont val="Times New Roman"/>
        <family val="1"/>
        <charset val="238"/>
      </rPr>
      <t>viz situace a TZ, sloup bezpaticový silniční s manžetou, zesílený pro montáž výložníku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</si>
</sst>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  <numFmt numFmtId="170" formatCode="#,##0.00.\-"/>
  </numFmts>
  <fonts count="28" x14ac:knownFonts="1">
    <font>
      <sz val="12"/>
      <name val="Times New Roman CE"/>
      <charset val="238"/>
    </font>
    <font>
      <sz val="12"/>
      <name val="Times New Roman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  <fill>
      <patternFill patternType="solid">
        <fgColor rgb="FFFFFFCC"/>
        <bgColor rgb="FFFFFFFF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hair">
        <color theme="0" tint="-0.14996795556505021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indexed="64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 style="thick">
        <color auto="1"/>
      </right>
      <top/>
      <bottom style="hair">
        <color theme="0" tint="-0.14996795556505021"/>
      </bottom>
      <diagonal/>
    </border>
    <border>
      <left style="thick">
        <color indexed="64"/>
      </left>
      <right style="hair">
        <color theme="0" tint="-0.14996795556505021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/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thick">
        <color indexed="64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thick">
        <color auto="1"/>
      </left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/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/>
      <diagonal/>
    </border>
  </borders>
  <cellStyleXfs count="26">
    <xf numFmtId="0" fontId="0" fillId="0" borderId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" fillId="0" borderId="0"/>
    <xf numFmtId="0" fontId="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1" fillId="0" borderId="0"/>
    <xf numFmtId="0" fontId="13" fillId="0" borderId="0"/>
    <xf numFmtId="0" fontId="3" fillId="0" borderId="0"/>
    <xf numFmtId="0" fontId="6" fillId="0" borderId="0"/>
    <xf numFmtId="0" fontId="3" fillId="0" borderId="0"/>
    <xf numFmtId="0" fontId="7" fillId="2" borderId="0">
      <alignment horizontal="left"/>
    </xf>
    <xf numFmtId="0" fontId="8" fillId="3" borderId="0"/>
    <xf numFmtId="0" fontId="2" fillId="0" borderId="0" applyProtection="0"/>
    <xf numFmtId="0" fontId="7" fillId="0" borderId="0"/>
    <xf numFmtId="164" fontId="9" fillId="0" borderId="1">
      <alignment horizontal="right" vertical="center"/>
    </xf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</cellStyleXfs>
  <cellXfs count="99">
    <xf numFmtId="0" fontId="0" fillId="0" borderId="0" xfId="0"/>
    <xf numFmtId="0" fontId="11" fillId="0" borderId="0" xfId="15" applyFont="1" applyBorder="1"/>
    <xf numFmtId="0" fontId="14" fillId="0" borderId="0" xfId="14" applyFont="1" applyBorder="1"/>
    <xf numFmtId="0" fontId="17" fillId="6" borderId="0" xfId="0" applyFont="1" applyFill="1" applyBorder="1" applyAlignment="1" applyProtection="1">
      <alignment horizontal="left"/>
    </xf>
    <xf numFmtId="0" fontId="18" fillId="6" borderId="0" xfId="0" applyFont="1" applyFill="1" applyBorder="1" applyAlignment="1" applyProtection="1">
      <alignment horizontal="left" vertical="center"/>
    </xf>
    <xf numFmtId="164" fontId="11" fillId="0" borderId="0" xfId="15" applyNumberFormat="1" applyFont="1" applyBorder="1"/>
    <xf numFmtId="165" fontId="11" fillId="0" borderId="0" xfId="15" applyNumberFormat="1" applyFont="1" applyBorder="1" applyAlignment="1">
      <alignment horizontal="center"/>
    </xf>
    <xf numFmtId="0" fontId="11" fillId="0" borderId="3" xfId="15" applyFont="1" applyBorder="1" applyAlignment="1">
      <alignment horizontal="left" vertical="top" wrapText="1"/>
    </xf>
    <xf numFmtId="0" fontId="14" fillId="0" borderId="3" xfId="14" applyFont="1" applyBorder="1" applyAlignment="1">
      <alignment horizontal="center" vertical="center"/>
    </xf>
    <xf numFmtId="0" fontId="11" fillId="4" borderId="8" xfId="13" applyFont="1" applyFill="1" applyBorder="1" applyAlignment="1">
      <alignment horizontal="center" vertical="center" wrapText="1"/>
    </xf>
    <xf numFmtId="0" fontId="11" fillId="4" borderId="9" xfId="13" applyFont="1" applyFill="1" applyBorder="1" applyAlignment="1">
      <alignment horizontal="center" vertical="center" wrapText="1"/>
    </xf>
    <xf numFmtId="0" fontId="11" fillId="5" borderId="9" xfId="13" applyFont="1" applyFill="1" applyBorder="1" applyAlignment="1">
      <alignment horizontal="center" vertical="center" wrapText="1"/>
    </xf>
    <xf numFmtId="165" fontId="11" fillId="5" borderId="9" xfId="13" applyNumberFormat="1" applyFont="1" applyFill="1" applyBorder="1" applyAlignment="1">
      <alignment horizontal="center" vertical="center" wrapText="1"/>
    </xf>
    <xf numFmtId="164" fontId="11" fillId="5" borderId="9" xfId="13" applyNumberFormat="1" applyFont="1" applyFill="1" applyBorder="1" applyAlignment="1">
      <alignment horizontal="center" vertical="center" wrapText="1"/>
    </xf>
    <xf numFmtId="165" fontId="11" fillId="4" borderId="10" xfId="13" applyNumberFormat="1" applyFont="1" applyFill="1" applyBorder="1" applyAlignment="1">
      <alignment horizontal="center" vertical="center" wrapText="1"/>
    </xf>
    <xf numFmtId="0" fontId="12" fillId="7" borderId="11" xfId="15" applyFont="1" applyFill="1" applyBorder="1" applyAlignment="1">
      <alignment horizontal="center" vertical="top" wrapText="1"/>
    </xf>
    <xf numFmtId="0" fontId="19" fillId="7" borderId="12" xfId="14" applyFont="1" applyFill="1" applyBorder="1"/>
    <xf numFmtId="0" fontId="12" fillId="7" borderId="12" xfId="15" applyFont="1" applyFill="1" applyBorder="1" applyAlignment="1">
      <alignment horizontal="left" vertical="top" wrapText="1"/>
    </xf>
    <xf numFmtId="164" fontId="12" fillId="7" borderId="12" xfId="14" applyNumberFormat="1" applyFont="1" applyFill="1" applyBorder="1"/>
    <xf numFmtId="165" fontId="19" fillId="7" borderId="13" xfId="12" applyNumberFormat="1" applyFont="1" applyFill="1" applyBorder="1" applyAlignment="1">
      <alignment horizontal="right" vertical="center"/>
    </xf>
    <xf numFmtId="0" fontId="11" fillId="0" borderId="6" xfId="15" applyFont="1" applyBorder="1" applyAlignment="1">
      <alignment horizontal="left" vertical="top" wrapText="1"/>
    </xf>
    <xf numFmtId="0" fontId="14" fillId="0" borderId="6" xfId="14" applyFont="1" applyBorder="1" applyAlignment="1">
      <alignment horizontal="center" vertical="center"/>
    </xf>
    <xf numFmtId="0" fontId="11" fillId="5" borderId="9" xfId="13" applyFont="1" applyFill="1" applyBorder="1" applyAlignment="1">
      <alignment horizontal="center" vertical="center"/>
    </xf>
    <xf numFmtId="49" fontId="11" fillId="0" borderId="2" xfId="15" applyNumberFormat="1" applyFont="1" applyBorder="1" applyAlignment="1">
      <alignment horizontal="center" vertical="center" wrapText="1"/>
    </xf>
    <xf numFmtId="49" fontId="11" fillId="0" borderId="3" xfId="15" applyNumberFormat="1" applyFont="1" applyBorder="1" applyAlignment="1">
      <alignment horizontal="center" vertical="center" wrapText="1"/>
    </xf>
    <xf numFmtId="49" fontId="11" fillId="0" borderId="5" xfId="15" applyNumberFormat="1" applyFont="1" applyBorder="1" applyAlignment="1">
      <alignment horizontal="center" vertical="center" wrapText="1"/>
    </xf>
    <xf numFmtId="49" fontId="11" fillId="0" borderId="6" xfId="15" applyNumberFormat="1" applyFont="1" applyBorder="1" applyAlignment="1">
      <alignment horizontal="center" vertical="center" wrapText="1"/>
    </xf>
    <xf numFmtId="165" fontId="14" fillId="0" borderId="3" xfId="12" applyNumberFormat="1" applyFont="1" applyBorder="1" applyAlignment="1">
      <alignment vertical="center"/>
    </xf>
    <xf numFmtId="3" fontId="11" fillId="0" borderId="3" xfId="14" applyNumberFormat="1" applyFont="1" applyBorder="1" applyAlignment="1">
      <alignment vertical="center"/>
    </xf>
    <xf numFmtId="165" fontId="14" fillId="0" borderId="4" xfId="12" applyNumberFormat="1" applyFont="1" applyBorder="1" applyAlignment="1">
      <alignment vertical="center"/>
    </xf>
    <xf numFmtId="165" fontId="14" fillId="0" borderId="6" xfId="12" applyNumberFormat="1" applyFont="1" applyBorder="1" applyAlignment="1">
      <alignment vertical="center"/>
    </xf>
    <xf numFmtId="3" fontId="11" fillId="0" borderId="6" xfId="14" applyNumberFormat="1" applyFont="1" applyBorder="1" applyAlignment="1">
      <alignment vertical="center"/>
    </xf>
    <xf numFmtId="165" fontId="14" fillId="0" borderId="7" xfId="12" applyNumberFormat="1" applyFont="1" applyBorder="1" applyAlignment="1">
      <alignment vertical="center"/>
    </xf>
    <xf numFmtId="0" fontId="24" fillId="0" borderId="0" xfId="0" applyFont="1"/>
    <xf numFmtId="0" fontId="0" fillId="0" borderId="0" xfId="0" applyFont="1"/>
    <xf numFmtId="0" fontId="26" fillId="0" borderId="0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17" xfId="0" applyBorder="1"/>
    <xf numFmtId="0" fontId="24" fillId="0" borderId="17" xfId="0" applyFont="1" applyBorder="1"/>
    <xf numFmtId="0" fontId="27" fillId="6" borderId="0" xfId="0" applyFont="1" applyFill="1" applyBorder="1" applyAlignment="1" applyProtection="1">
      <alignment horizontal="left"/>
    </xf>
    <xf numFmtId="0" fontId="17" fillId="6" borderId="18" xfId="0" applyFont="1" applyFill="1" applyBorder="1" applyAlignment="1" applyProtection="1">
      <alignment horizontal="left"/>
    </xf>
    <xf numFmtId="5" fontId="20" fillId="0" borderId="18" xfId="0" applyNumberFormat="1" applyFont="1" applyBorder="1" applyAlignment="1" applyProtection="1">
      <alignment horizontal="right" vertical="center"/>
    </xf>
    <xf numFmtId="5" fontId="26" fillId="0" borderId="18" xfId="0" applyNumberFormat="1" applyFont="1" applyBorder="1" applyAlignment="1" applyProtection="1">
      <alignment horizontal="right" vertical="center"/>
    </xf>
    <xf numFmtId="0" fontId="21" fillId="6" borderId="0" xfId="0" applyFont="1" applyFill="1" applyBorder="1" applyAlignment="1" applyProtection="1">
      <alignment horizontal="left"/>
    </xf>
    <xf numFmtId="0" fontId="21" fillId="6" borderId="18" xfId="0" applyFont="1" applyFill="1" applyBorder="1" applyAlignment="1" applyProtection="1">
      <alignment horizontal="left"/>
    </xf>
    <xf numFmtId="0" fontId="21" fillId="6" borderId="18" xfId="0" applyFont="1" applyFill="1" applyBorder="1" applyAlignment="1" applyProtection="1">
      <alignment horizontal="left" vertical="center"/>
    </xf>
    <xf numFmtId="0" fontId="21" fillId="6" borderId="18" xfId="0" applyFont="1" applyFill="1" applyBorder="1" applyAlignment="1" applyProtection="1">
      <alignment horizontal="center" vertical="center"/>
    </xf>
    <xf numFmtId="0" fontId="21" fillId="6" borderId="17" xfId="0" applyFont="1" applyFill="1" applyBorder="1" applyAlignment="1" applyProtection="1">
      <alignment horizontal="left" vertical="center"/>
    </xf>
    <xf numFmtId="0" fontId="21" fillId="6" borderId="21" xfId="0" applyFont="1" applyFill="1" applyBorder="1" applyAlignment="1" applyProtection="1">
      <alignment horizontal="right"/>
    </xf>
    <xf numFmtId="0" fontId="21" fillId="6" borderId="19" xfId="0" applyFont="1" applyFill="1" applyBorder="1" applyAlignment="1" applyProtection="1">
      <alignment horizontal="left"/>
    </xf>
    <xf numFmtId="0" fontId="21" fillId="6" borderId="14" xfId="0" applyFont="1" applyFill="1" applyBorder="1" applyAlignment="1" applyProtection="1">
      <alignment horizontal="left" vertical="center"/>
    </xf>
    <xf numFmtId="0" fontId="21" fillId="6" borderId="20" xfId="0" applyFont="1" applyFill="1" applyBorder="1" applyAlignment="1" applyProtection="1">
      <alignment horizontal="left" vertical="center"/>
    </xf>
    <xf numFmtId="0" fontId="0" fillId="0" borderId="22" xfId="0" applyFont="1" applyBorder="1"/>
    <xf numFmtId="0" fontId="25" fillId="0" borderId="23" xfId="0" applyFont="1" applyBorder="1" applyAlignment="1" applyProtection="1">
      <alignment horizontal="left" vertical="center"/>
    </xf>
    <xf numFmtId="0" fontId="22" fillId="0" borderId="23" xfId="0" applyFont="1" applyBorder="1" applyAlignment="1" applyProtection="1">
      <alignment horizontal="left" vertical="center"/>
    </xf>
    <xf numFmtId="5" fontId="22" fillId="0" borderId="24" xfId="0" applyNumberFormat="1" applyFont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left" vertical="center"/>
    </xf>
    <xf numFmtId="49" fontId="7" fillId="6" borderId="0" xfId="0" applyNumberFormat="1" applyFont="1" applyFill="1" applyBorder="1" applyAlignment="1" applyProtection="1">
      <alignment horizontal="left" vertical="center"/>
    </xf>
    <xf numFmtId="49" fontId="11" fillId="0" borderId="26" xfId="15" applyNumberFormat="1" applyFont="1" applyBorder="1" applyAlignment="1">
      <alignment horizontal="center" vertical="center" wrapText="1"/>
    </xf>
    <xf numFmtId="49" fontId="11" fillId="0" borderId="27" xfId="15" applyNumberFormat="1" applyFont="1" applyBorder="1" applyAlignment="1">
      <alignment horizontal="center" vertical="center" wrapText="1"/>
    </xf>
    <xf numFmtId="0" fontId="11" fillId="0" borderId="27" xfId="15" applyFont="1" applyBorder="1" applyAlignment="1">
      <alignment horizontal="left" vertical="top" wrapText="1"/>
    </xf>
    <xf numFmtId="0" fontId="14" fillId="0" borderId="27" xfId="14" applyFont="1" applyBorder="1" applyAlignment="1">
      <alignment horizontal="center" vertical="center"/>
    </xf>
    <xf numFmtId="165" fontId="14" fillId="0" borderId="27" xfId="12" applyNumberFormat="1" applyFont="1" applyBorder="1" applyAlignment="1">
      <alignment vertical="center"/>
    </xf>
    <xf numFmtId="3" fontId="11" fillId="0" borderId="27" xfId="14" applyNumberFormat="1" applyFont="1" applyBorder="1" applyAlignment="1">
      <alignment vertical="center"/>
    </xf>
    <xf numFmtId="165" fontId="14" fillId="0" borderId="28" xfId="12" applyNumberFormat="1" applyFont="1" applyBorder="1" applyAlignment="1">
      <alignment vertical="center"/>
    </xf>
    <xf numFmtId="0" fontId="12" fillId="7" borderId="29" xfId="15" applyFont="1" applyFill="1" applyBorder="1" applyAlignment="1">
      <alignment horizontal="center" vertical="top" wrapText="1"/>
    </xf>
    <xf numFmtId="0" fontId="19" fillId="7" borderId="25" xfId="14" applyFont="1" applyFill="1" applyBorder="1"/>
    <xf numFmtId="164" fontId="12" fillId="7" borderId="25" xfId="14" applyNumberFormat="1" applyFont="1" applyFill="1" applyBorder="1"/>
    <xf numFmtId="165" fontId="19" fillId="7" borderId="31" xfId="12" applyNumberFormat="1" applyFont="1" applyFill="1" applyBorder="1" applyAlignment="1">
      <alignment horizontal="right" vertical="center"/>
    </xf>
    <xf numFmtId="164" fontId="12" fillId="7" borderId="30" xfId="14" applyNumberFormat="1" applyFont="1" applyFill="1" applyBorder="1" applyAlignment="1"/>
    <xf numFmtId="0" fontId="11" fillId="0" borderId="32" xfId="15" applyFont="1" applyBorder="1" applyAlignment="1">
      <alignment horizontal="left" vertical="top" wrapText="1"/>
    </xf>
    <xf numFmtId="2" fontId="14" fillId="0" borderId="27" xfId="12" applyNumberFormat="1" applyFont="1" applyBorder="1" applyAlignment="1">
      <alignment vertical="center"/>
    </xf>
    <xf numFmtId="2" fontId="14" fillId="0" borderId="3" xfId="12" applyNumberFormat="1" applyFont="1" applyBorder="1" applyAlignment="1">
      <alignment vertical="center"/>
    </xf>
    <xf numFmtId="4" fontId="11" fillId="0" borderId="3" xfId="14" applyNumberFormat="1" applyFont="1" applyBorder="1" applyAlignment="1">
      <alignment horizontal="right" vertical="center"/>
    </xf>
    <xf numFmtId="170" fontId="14" fillId="0" borderId="27" xfId="12" applyNumberFormat="1" applyFont="1" applyBorder="1" applyAlignment="1">
      <alignment vertical="center"/>
    </xf>
    <xf numFmtId="49" fontId="11" fillId="0" borderId="33" xfId="15" applyNumberFormat="1" applyFont="1" applyBorder="1" applyAlignment="1">
      <alignment horizontal="center" vertical="center" wrapText="1"/>
    </xf>
    <xf numFmtId="49" fontId="11" fillId="0" borderId="32" xfId="15" applyNumberFormat="1" applyFont="1" applyBorder="1" applyAlignment="1">
      <alignment horizontal="center" vertical="center" wrapText="1"/>
    </xf>
    <xf numFmtId="0" fontId="14" fillId="0" borderId="32" xfId="14" applyFont="1" applyBorder="1" applyAlignment="1">
      <alignment horizontal="center" vertical="center"/>
    </xf>
    <xf numFmtId="165" fontId="14" fillId="0" borderId="32" xfId="12" applyNumberFormat="1" applyFont="1" applyBorder="1" applyAlignment="1">
      <alignment vertical="center"/>
    </xf>
    <xf numFmtId="4" fontId="11" fillId="0" borderId="32" xfId="14" applyNumberFormat="1" applyFont="1" applyBorder="1" applyAlignment="1">
      <alignment horizontal="right" vertical="center"/>
    </xf>
    <xf numFmtId="165" fontId="14" fillId="0" borderId="34" xfId="12" applyNumberFormat="1" applyFont="1" applyBorder="1" applyAlignment="1">
      <alignment vertical="center"/>
    </xf>
    <xf numFmtId="0" fontId="11" fillId="0" borderId="3" xfId="15" applyFont="1" applyFill="1" applyBorder="1" applyAlignment="1">
      <alignment horizontal="left" vertical="top" wrapText="1"/>
    </xf>
    <xf numFmtId="49" fontId="11" fillId="0" borderId="35" xfId="15" applyNumberFormat="1" applyFont="1" applyBorder="1" applyAlignment="1">
      <alignment horizontal="center" vertical="center" wrapText="1"/>
    </xf>
    <xf numFmtId="3" fontId="11" fillId="0" borderId="32" xfId="14" applyNumberFormat="1" applyFont="1" applyBorder="1" applyAlignment="1">
      <alignment vertical="center"/>
    </xf>
    <xf numFmtId="49" fontId="11" fillId="0" borderId="3" xfId="15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horizontal="center" vertical="center"/>
    </xf>
    <xf numFmtId="2" fontId="14" fillId="0" borderId="3" xfId="12" applyNumberFormat="1" applyFont="1" applyFill="1" applyBorder="1" applyAlignment="1">
      <alignment vertical="center"/>
    </xf>
    <xf numFmtId="3" fontId="11" fillId="0" borderId="27" xfId="14" applyNumberFormat="1" applyFont="1" applyFill="1" applyBorder="1" applyAlignment="1">
      <alignment vertical="center"/>
    </xf>
    <xf numFmtId="165" fontId="14" fillId="0" borderId="4" xfId="12" applyNumberFormat="1" applyFont="1" applyFill="1" applyBorder="1" applyAlignment="1">
      <alignment vertical="center"/>
    </xf>
    <xf numFmtId="0" fontId="16" fillId="0" borderId="32" xfId="15" applyFont="1" applyBorder="1" applyAlignment="1">
      <alignment horizontal="left" vertical="top" wrapText="1"/>
    </xf>
    <xf numFmtId="49" fontId="16" fillId="0" borderId="32" xfId="15" applyNumberFormat="1" applyFont="1" applyBorder="1" applyAlignment="1">
      <alignment horizontal="center" vertical="center" wrapText="1"/>
    </xf>
    <xf numFmtId="0" fontId="7" fillId="6" borderId="0" xfId="0" applyFont="1" applyFill="1" applyBorder="1" applyAlignment="1" applyProtection="1">
      <alignment horizontal="left" vertical="center" wrapText="1"/>
    </xf>
    <xf numFmtId="0" fontId="27" fillId="6" borderId="15" xfId="0" applyFont="1" applyFill="1" applyBorder="1" applyAlignment="1" applyProtection="1">
      <alignment horizontal="center"/>
    </xf>
    <xf numFmtId="0" fontId="27" fillId="6" borderId="16" xfId="0" applyFont="1" applyFill="1" applyBorder="1" applyAlignment="1" applyProtection="1">
      <alignment horizontal="center"/>
    </xf>
    <xf numFmtId="0" fontId="27" fillId="6" borderId="17" xfId="0" applyFont="1" applyFill="1" applyBorder="1" applyAlignment="1" applyProtection="1">
      <alignment horizontal="center"/>
    </xf>
    <xf numFmtId="0" fontId="27" fillId="6" borderId="0" xfId="0" applyFont="1" applyFill="1" applyBorder="1" applyAlignment="1" applyProtection="1">
      <alignment horizontal="center"/>
    </xf>
    <xf numFmtId="0" fontId="27" fillId="6" borderId="18" xfId="0" applyFont="1" applyFill="1" applyBorder="1" applyAlignment="1" applyProtection="1">
      <alignment horizontal="center"/>
    </xf>
    <xf numFmtId="0" fontId="0" fillId="0" borderId="0" xfId="0" applyAlignment="1">
      <alignment horizontal="left" vertical="top" wrapText="1"/>
    </xf>
  </cellXfs>
  <cellStyles count="26">
    <cellStyle name="Dezimal [0]_Tabelle1" xfId="1"/>
    <cellStyle name="Dezimal_Tabelle1" xfId="2"/>
    <cellStyle name="Firma" xfId="3"/>
    <cellStyle name="Hlavní nadpis" xfId="4"/>
    <cellStyle name="Normální" xfId="0" builtinId="0"/>
    <cellStyle name="normální 2" xfId="5"/>
    <cellStyle name="normální 2 2" xfId="6"/>
    <cellStyle name="normální 2 3" xfId="7"/>
    <cellStyle name="normální 2 4" xfId="8"/>
    <cellStyle name="normální 4 2" xfId="9"/>
    <cellStyle name="normální 4 3" xfId="10"/>
    <cellStyle name="normální 4 4" xfId="11"/>
    <cellStyle name="normální_PŘELOŽKY VO" xfId="12"/>
    <cellStyle name="normální_Rozpočet investičních nákladů platí 16,+ specifikace" xfId="13"/>
    <cellStyle name="normální_ROZVODY VO (2)" xfId="14"/>
    <cellStyle name="normální_Zadávací podklad pro profese" xfId="15"/>
    <cellStyle name="Podnadpis" xfId="16"/>
    <cellStyle name="Standard_Tabelle1" xfId="17"/>
    <cellStyle name="Stín+tučně" xfId="18"/>
    <cellStyle name="Stín+tučně+velké písmo" xfId="19"/>
    <cellStyle name="Styl 1" xfId="20"/>
    <cellStyle name="Tučně" xfId="21"/>
    <cellStyle name="TYP ŘÁDKU_4(sloupceJ-L)" xfId="22"/>
    <cellStyle name="Währung [0]_Tabelle1" xfId="23"/>
    <cellStyle name="Währung_Tabelle1" xfId="24"/>
    <cellStyle name="základní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abSelected="1" zoomScaleNormal="100" workbookViewId="0">
      <selection activeCell="H21" sqref="H21"/>
    </sheetView>
  </sheetViews>
  <sheetFormatPr defaultRowHeight="15.75" x14ac:dyDescent="0.25"/>
  <cols>
    <col min="1" max="1" width="2.25" customWidth="1"/>
    <col min="2" max="2" width="10.25" customWidth="1"/>
    <col min="3" max="3" width="44.5" customWidth="1"/>
    <col min="4" max="4" width="14.875" customWidth="1"/>
  </cols>
  <sheetData>
    <row r="1" spans="1:4" ht="18" x14ac:dyDescent="0.25">
      <c r="A1" s="51"/>
      <c r="B1" s="93"/>
      <c r="C1" s="93"/>
      <c r="D1" s="94"/>
    </row>
    <row r="2" spans="1:4" ht="18" x14ac:dyDescent="0.25">
      <c r="A2" s="95" t="s">
        <v>4</v>
      </c>
      <c r="B2" s="96"/>
      <c r="C2" s="96"/>
      <c r="D2" s="97"/>
    </row>
    <row r="3" spans="1:4" ht="18" x14ac:dyDescent="0.25">
      <c r="A3" s="48"/>
      <c r="B3" s="40"/>
      <c r="C3" s="3"/>
      <c r="D3" s="41"/>
    </row>
    <row r="4" spans="1:4" x14ac:dyDescent="0.25">
      <c r="A4" s="48"/>
      <c r="B4" s="57" t="s">
        <v>5</v>
      </c>
      <c r="C4" s="92" t="s">
        <v>193</v>
      </c>
      <c r="D4" s="46"/>
    </row>
    <row r="5" spans="1:4" x14ac:dyDescent="0.25">
      <c r="A5" s="48"/>
      <c r="B5" s="57" t="s">
        <v>6</v>
      </c>
      <c r="C5" s="57" t="s">
        <v>194</v>
      </c>
      <c r="D5" s="47"/>
    </row>
    <row r="6" spans="1:4" x14ac:dyDescent="0.25">
      <c r="A6" s="48"/>
      <c r="B6" s="57" t="s">
        <v>7</v>
      </c>
      <c r="C6" s="4"/>
      <c r="D6" s="47"/>
    </row>
    <row r="7" spans="1:4" x14ac:dyDescent="0.25">
      <c r="A7" s="48"/>
      <c r="B7" s="57"/>
      <c r="C7" s="57"/>
      <c r="D7" s="47"/>
    </row>
    <row r="8" spans="1:4" x14ac:dyDescent="0.25">
      <c r="A8" s="48"/>
      <c r="B8" s="57"/>
      <c r="C8" s="57" t="s">
        <v>33</v>
      </c>
      <c r="D8" s="47"/>
    </row>
    <row r="9" spans="1:4" x14ac:dyDescent="0.25">
      <c r="A9" s="48"/>
      <c r="B9" s="57"/>
      <c r="C9" s="57"/>
      <c r="D9" s="47"/>
    </row>
    <row r="10" spans="1:4" x14ac:dyDescent="0.25">
      <c r="A10" s="48"/>
      <c r="B10" s="57" t="s">
        <v>8</v>
      </c>
      <c r="C10" s="57" t="s">
        <v>147</v>
      </c>
      <c r="D10" s="47"/>
    </row>
    <row r="11" spans="1:4" x14ac:dyDescent="0.25">
      <c r="A11" s="48"/>
      <c r="B11" s="57" t="s">
        <v>9</v>
      </c>
      <c r="C11" s="57"/>
      <c r="D11" s="47"/>
    </row>
    <row r="12" spans="1:4" x14ac:dyDescent="0.25">
      <c r="A12" s="48"/>
      <c r="B12" s="57" t="s">
        <v>10</v>
      </c>
      <c r="C12" s="58"/>
      <c r="D12" s="47"/>
    </row>
    <row r="13" spans="1:4" x14ac:dyDescent="0.25">
      <c r="A13" s="48"/>
      <c r="B13" s="4"/>
      <c r="C13" s="4"/>
      <c r="D13" s="47"/>
    </row>
    <row r="14" spans="1:4" x14ac:dyDescent="0.25">
      <c r="A14" s="48"/>
      <c r="B14" s="44"/>
      <c r="C14" s="44"/>
      <c r="D14" s="45"/>
    </row>
    <row r="15" spans="1:4" x14ac:dyDescent="0.25">
      <c r="A15" s="52"/>
      <c r="B15" s="50" t="s">
        <v>11</v>
      </c>
      <c r="C15" s="50" t="s">
        <v>12</v>
      </c>
      <c r="D15" s="49" t="s">
        <v>13</v>
      </c>
    </row>
    <row r="16" spans="1:4" s="33" customFormat="1" ht="12.75" x14ac:dyDescent="0.2">
      <c r="A16" s="39"/>
      <c r="B16" s="37" t="str">
        <f>'1'!A2</f>
        <v>A</v>
      </c>
      <c r="C16" s="37" t="str">
        <f>'1'!C2</f>
        <v>Zemní práce</v>
      </c>
      <c r="D16" s="42">
        <f>'1'!G3</f>
        <v>0</v>
      </c>
    </row>
    <row r="17" spans="1:4" s="33" customFormat="1" ht="12.75" x14ac:dyDescent="0.2">
      <c r="A17" s="39"/>
      <c r="B17" s="37" t="str">
        <f>'2'!A2</f>
        <v>B</v>
      </c>
      <c r="C17" s="37" t="str">
        <f>'2'!C2</f>
        <v>Silnoproud - montáž</v>
      </c>
      <c r="D17" s="42">
        <f>'2'!G3</f>
        <v>0</v>
      </c>
    </row>
    <row r="18" spans="1:4" s="33" customFormat="1" ht="12.75" x14ac:dyDescent="0.2">
      <c r="A18" s="39"/>
      <c r="B18" s="37" t="str">
        <f>'3'!A2</f>
        <v>C</v>
      </c>
      <c r="C18" s="37" t="str">
        <f>'3'!C2</f>
        <v>Silnoproud - specifikace</v>
      </c>
      <c r="D18" s="42">
        <f>'3'!G3</f>
        <v>0</v>
      </c>
    </row>
    <row r="19" spans="1:4" s="33" customFormat="1" ht="12.75" x14ac:dyDescent="0.2">
      <c r="A19" s="39"/>
      <c r="B19" s="37" t="str">
        <f>'4'!A2</f>
        <v>D</v>
      </c>
      <c r="C19" s="37" t="str">
        <f>'4'!C2</f>
        <v>Nátěry</v>
      </c>
      <c r="D19" s="42">
        <f>'4'!G3</f>
        <v>0</v>
      </c>
    </row>
    <row r="20" spans="1:4" s="33" customFormat="1" ht="12.75" x14ac:dyDescent="0.2">
      <c r="A20" s="39"/>
      <c r="B20" s="37" t="str">
        <f>'5'!A2</f>
        <v>E</v>
      </c>
      <c r="C20" s="37" t="str">
        <f>'5'!C2</f>
        <v>Ostatní</v>
      </c>
      <c r="D20" s="42">
        <f>'5'!G3</f>
        <v>0</v>
      </c>
    </row>
    <row r="21" spans="1:4" s="33" customFormat="1" ht="12.75" x14ac:dyDescent="0.2">
      <c r="A21" s="39"/>
      <c r="B21" s="37"/>
      <c r="C21" s="37"/>
      <c r="D21" s="42"/>
    </row>
    <row r="22" spans="1:4" s="33" customFormat="1" ht="12.75" x14ac:dyDescent="0.2">
      <c r="A22" s="39"/>
      <c r="B22" s="37"/>
      <c r="C22" s="37"/>
      <c r="D22" s="42"/>
    </row>
    <row r="23" spans="1:4" s="33" customFormat="1" ht="12.75" x14ac:dyDescent="0.2">
      <c r="A23" s="39"/>
      <c r="B23" s="37"/>
      <c r="C23" s="37"/>
      <c r="D23" s="42"/>
    </row>
    <row r="24" spans="1:4" s="33" customFormat="1" ht="12.75" x14ac:dyDescent="0.2">
      <c r="A24" s="39"/>
      <c r="B24" s="37"/>
      <c r="C24" s="37"/>
      <c r="D24" s="42"/>
    </row>
    <row r="25" spans="1:4" s="33" customFormat="1" ht="12.75" x14ac:dyDescent="0.2">
      <c r="A25" s="39"/>
      <c r="B25" s="37"/>
      <c r="C25" s="37"/>
      <c r="D25" s="42"/>
    </row>
    <row r="26" spans="1:4" x14ac:dyDescent="0.25">
      <c r="A26" s="38"/>
      <c r="B26" s="35"/>
      <c r="C26" s="36"/>
      <c r="D26" s="43"/>
    </row>
    <row r="27" spans="1:4" s="34" customFormat="1" ht="16.5" thickBot="1" x14ac:dyDescent="0.3">
      <c r="A27" s="53"/>
      <c r="B27" s="54"/>
      <c r="C27" s="55" t="s">
        <v>24</v>
      </c>
      <c r="D27" s="56">
        <f>SUM(D16:D26)</f>
        <v>0</v>
      </c>
    </row>
    <row r="29" spans="1:4" x14ac:dyDescent="0.25">
      <c r="B29" s="98"/>
      <c r="C29" s="98"/>
      <c r="D29" s="98"/>
    </row>
    <row r="30" spans="1:4" x14ac:dyDescent="0.25">
      <c r="B30" s="98"/>
      <c r="C30" s="98"/>
      <c r="D30" s="98"/>
    </row>
    <row r="31" spans="1:4" x14ac:dyDescent="0.25">
      <c r="B31" s="98"/>
      <c r="C31" s="98"/>
      <c r="D31" s="98"/>
    </row>
    <row r="32" spans="1:4" x14ac:dyDescent="0.25">
      <c r="B32" s="98"/>
      <c r="C32" s="98"/>
      <c r="D32" s="98"/>
    </row>
    <row r="34" spans="2:4" x14ac:dyDescent="0.25">
      <c r="B34" s="98"/>
      <c r="C34" s="98"/>
      <c r="D34" s="98"/>
    </row>
    <row r="35" spans="2:4" x14ac:dyDescent="0.25">
      <c r="B35" s="98"/>
      <c r="C35" s="98"/>
      <c r="D35" s="98"/>
    </row>
    <row r="36" spans="2:4" x14ac:dyDescent="0.25">
      <c r="B36" s="98"/>
      <c r="C36" s="98"/>
      <c r="D36" s="98"/>
    </row>
    <row r="37" spans="2:4" x14ac:dyDescent="0.25">
      <c r="B37" s="98"/>
      <c r="C37" s="98"/>
      <c r="D37" s="98"/>
    </row>
  </sheetData>
  <mergeCells count="4">
    <mergeCell ref="B1:D1"/>
    <mergeCell ref="A2:D2"/>
    <mergeCell ref="B29:D32"/>
    <mergeCell ref="B34:D37"/>
  </mergeCells>
  <pageMargins left="0.23622047244094491" right="0.23622047244094491" top="0.74803149606299213" bottom="0.74803149606299213" header="0.31496062992125984" footer="0.31496062992125984"/>
  <pageSetup paperSize="9" scale="125" fitToWidth="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zoomScaleNormal="100" workbookViewId="0">
      <pane ySplit="3" topLeftCell="A4" activePane="bottomLeft" state="frozen"/>
      <selection activeCell="C5" sqref="C5"/>
      <selection pane="bottomLeft" activeCell="I8" sqref="I8"/>
    </sheetView>
  </sheetViews>
  <sheetFormatPr defaultRowHeight="15.75" x14ac:dyDescent="0.25"/>
  <cols>
    <col min="1" max="1" width="7.5" style="1" bestFit="1" customWidth="1"/>
    <col min="2" max="2" width="10.625" style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9.875" style="5" bestFit="1" customWidth="1"/>
    <col min="7" max="7" width="11.75" style="6" bestFit="1" customWidth="1"/>
    <col min="8" max="16384" width="9" style="1"/>
  </cols>
  <sheetData>
    <row r="1" spans="1:7" ht="33" thickTop="1" thickBot="1" x14ac:dyDescent="0.3">
      <c r="A1" s="9" t="s">
        <v>20</v>
      </c>
      <c r="B1" s="10" t="s">
        <v>0</v>
      </c>
      <c r="C1" s="22" t="s">
        <v>1</v>
      </c>
      <c r="D1" s="11" t="s">
        <v>2</v>
      </c>
      <c r="E1" s="12" t="s">
        <v>21</v>
      </c>
      <c r="F1" s="13" t="s">
        <v>19</v>
      </c>
      <c r="G1" s="14" t="s">
        <v>22</v>
      </c>
    </row>
    <row r="2" spans="1:7" s="2" customFormat="1" ht="17.25" thickTop="1" thickBot="1" x14ac:dyDescent="0.3">
      <c r="A2" s="15" t="s">
        <v>14</v>
      </c>
      <c r="B2" s="16"/>
      <c r="C2" s="17" t="s">
        <v>43</v>
      </c>
      <c r="D2" s="18"/>
      <c r="E2" s="18"/>
      <c r="F2" s="18"/>
      <c r="G2" s="19"/>
    </row>
    <row r="3" spans="1:7" s="2" customFormat="1" ht="16.5" thickBot="1" x14ac:dyDescent="0.3">
      <c r="A3" s="66"/>
      <c r="B3" s="67"/>
      <c r="C3" s="70" t="s">
        <v>23</v>
      </c>
      <c r="D3" s="68"/>
      <c r="E3" s="68"/>
      <c r="F3" s="68"/>
      <c r="G3" s="69">
        <f>SUM(G4:G31)</f>
        <v>0</v>
      </c>
    </row>
    <row r="4" spans="1:7" s="2" customFormat="1" ht="32.25" thickTop="1" x14ac:dyDescent="0.25">
      <c r="A4" s="59" t="s">
        <v>25</v>
      </c>
      <c r="B4" s="60" t="s">
        <v>57</v>
      </c>
      <c r="C4" s="61" t="s">
        <v>148</v>
      </c>
      <c r="D4" s="62" t="s">
        <v>44</v>
      </c>
      <c r="E4" s="72"/>
      <c r="F4" s="74">
        <v>0.15</v>
      </c>
      <c r="G4" s="65">
        <f t="shared" ref="G4:G22" si="0">F4*E4</f>
        <v>0</v>
      </c>
    </row>
    <row r="5" spans="1:7" s="2" customFormat="1" ht="31.5" x14ac:dyDescent="0.25">
      <c r="A5" s="23" t="s">
        <v>26</v>
      </c>
      <c r="B5" s="24" t="s">
        <v>58</v>
      </c>
      <c r="C5" s="7" t="s">
        <v>182</v>
      </c>
      <c r="D5" s="8" t="s">
        <v>46</v>
      </c>
      <c r="E5" s="73"/>
      <c r="F5" s="74">
        <f>0.6*1.2*(150)</f>
        <v>108</v>
      </c>
      <c r="G5" s="29">
        <f t="shared" si="0"/>
        <v>0</v>
      </c>
    </row>
    <row r="6" spans="1:7" s="2" customFormat="1" ht="31.5" x14ac:dyDescent="0.25">
      <c r="A6" s="59" t="s">
        <v>27</v>
      </c>
      <c r="B6" s="24" t="s">
        <v>59</v>
      </c>
      <c r="C6" s="7" t="s">
        <v>183</v>
      </c>
      <c r="D6" s="8" t="s">
        <v>46</v>
      </c>
      <c r="E6" s="73"/>
      <c r="F6" s="74">
        <f>0.4*1.2*(150)</f>
        <v>72</v>
      </c>
      <c r="G6" s="29">
        <f t="shared" si="0"/>
        <v>0</v>
      </c>
    </row>
    <row r="7" spans="1:7" s="2" customFormat="1" ht="31.5" x14ac:dyDescent="0.25">
      <c r="A7" s="23" t="s">
        <v>28</v>
      </c>
      <c r="B7" s="24" t="s">
        <v>60</v>
      </c>
      <c r="C7" s="7" t="s">
        <v>149</v>
      </c>
      <c r="D7" s="8" t="s">
        <v>46</v>
      </c>
      <c r="E7" s="73"/>
      <c r="F7" s="74">
        <f>F5+F6</f>
        <v>180</v>
      </c>
      <c r="G7" s="29">
        <f t="shared" si="0"/>
        <v>0</v>
      </c>
    </row>
    <row r="8" spans="1:7" s="2" customFormat="1" ht="63" x14ac:dyDescent="0.25">
      <c r="A8" s="59" t="s">
        <v>61</v>
      </c>
      <c r="B8" s="24" t="s">
        <v>62</v>
      </c>
      <c r="C8" s="7" t="s">
        <v>184</v>
      </c>
      <c r="D8" s="8" t="s">
        <v>45</v>
      </c>
      <c r="E8" s="73"/>
      <c r="F8" s="74">
        <f>F7*0.4*0.3</f>
        <v>21.599999999999998</v>
      </c>
      <c r="G8" s="29">
        <f t="shared" si="0"/>
        <v>0</v>
      </c>
    </row>
    <row r="9" spans="1:7" s="2" customFormat="1" ht="47.25" x14ac:dyDescent="0.25">
      <c r="A9" s="23" t="s">
        <v>63</v>
      </c>
      <c r="B9" s="24" t="s">
        <v>64</v>
      </c>
      <c r="C9" s="7" t="s">
        <v>65</v>
      </c>
      <c r="D9" s="8" t="s">
        <v>46</v>
      </c>
      <c r="E9" s="73"/>
      <c r="F9" s="74">
        <f>F5</f>
        <v>108</v>
      </c>
      <c r="G9" s="29">
        <f t="shared" si="0"/>
        <v>0</v>
      </c>
    </row>
    <row r="10" spans="1:7" s="2" customFormat="1" ht="47.25" x14ac:dyDescent="0.25">
      <c r="A10" s="59" t="s">
        <v>29</v>
      </c>
      <c r="B10" s="24" t="s">
        <v>66</v>
      </c>
      <c r="C10" s="71" t="s">
        <v>67</v>
      </c>
      <c r="D10" s="8" t="s">
        <v>46</v>
      </c>
      <c r="E10" s="73"/>
      <c r="F10" s="74">
        <f>F6</f>
        <v>72</v>
      </c>
      <c r="G10" s="29">
        <f t="shared" si="0"/>
        <v>0</v>
      </c>
    </row>
    <row r="11" spans="1:7" s="2" customFormat="1" ht="47.25" x14ac:dyDescent="0.25">
      <c r="A11" s="23" t="s">
        <v>30</v>
      </c>
      <c r="B11" s="24" t="s">
        <v>68</v>
      </c>
      <c r="C11" s="7" t="s">
        <v>113</v>
      </c>
      <c r="D11" s="8" t="s">
        <v>47</v>
      </c>
      <c r="E11" s="73"/>
      <c r="F11" s="74">
        <f>F15+F16+F17+F18+F14</f>
        <v>36.949999999999996</v>
      </c>
      <c r="G11" s="29">
        <f t="shared" si="0"/>
        <v>0</v>
      </c>
    </row>
    <row r="12" spans="1:7" s="2" customFormat="1" ht="63" x14ac:dyDescent="0.25">
      <c r="A12" s="59" t="s">
        <v>31</v>
      </c>
      <c r="B12" s="24" t="s">
        <v>69</v>
      </c>
      <c r="C12" s="7" t="s">
        <v>185</v>
      </c>
      <c r="D12" s="8" t="s">
        <v>47</v>
      </c>
      <c r="E12" s="73"/>
      <c r="F12" s="74">
        <f>20*(F15+F16+F17+F18)+10*F14</f>
        <v>393.4</v>
      </c>
      <c r="G12" s="29">
        <f t="shared" si="0"/>
        <v>0</v>
      </c>
    </row>
    <row r="13" spans="1:7" s="2" customFormat="1" ht="31.5" x14ac:dyDescent="0.25">
      <c r="A13" s="23" t="s">
        <v>70</v>
      </c>
      <c r="B13" s="24" t="s">
        <v>71</v>
      </c>
      <c r="C13" s="7" t="s">
        <v>150</v>
      </c>
      <c r="D13" s="8" t="s">
        <v>45</v>
      </c>
      <c r="E13" s="73"/>
      <c r="F13" s="74">
        <f>F8</f>
        <v>21.599999999999998</v>
      </c>
      <c r="G13" s="29">
        <f t="shared" si="0"/>
        <v>0</v>
      </c>
    </row>
    <row r="14" spans="1:7" s="2" customFormat="1" ht="31.5" x14ac:dyDescent="0.25">
      <c r="A14" s="59" t="s">
        <v>72</v>
      </c>
      <c r="B14" s="24" t="s">
        <v>73</v>
      </c>
      <c r="C14" s="7" t="s">
        <v>146</v>
      </c>
      <c r="D14" s="8" t="s">
        <v>47</v>
      </c>
      <c r="E14" s="27"/>
      <c r="F14" s="74">
        <f>F13*1.6</f>
        <v>34.559999999999995</v>
      </c>
      <c r="G14" s="29">
        <f t="shared" si="0"/>
        <v>0</v>
      </c>
    </row>
    <row r="15" spans="1:7" s="2" customFormat="1" ht="31.5" x14ac:dyDescent="0.25">
      <c r="A15" s="23" t="s">
        <v>74</v>
      </c>
      <c r="B15" s="24" t="s">
        <v>75</v>
      </c>
      <c r="C15" s="7" t="s">
        <v>76</v>
      </c>
      <c r="D15" s="8" t="s">
        <v>47</v>
      </c>
      <c r="E15" s="27"/>
      <c r="F15" s="74">
        <f>1.8*F19</f>
        <v>1.4400000000000002</v>
      </c>
      <c r="G15" s="29">
        <f t="shared" si="0"/>
        <v>0</v>
      </c>
    </row>
    <row r="16" spans="1:7" s="2" customFormat="1" ht="31.5" x14ac:dyDescent="0.25">
      <c r="A16" s="59" t="s">
        <v>32</v>
      </c>
      <c r="B16" s="24" t="s">
        <v>77</v>
      </c>
      <c r="C16" s="7" t="s">
        <v>78</v>
      </c>
      <c r="D16" s="8" t="s">
        <v>47</v>
      </c>
      <c r="E16" s="27"/>
      <c r="F16" s="74">
        <v>0.5</v>
      </c>
      <c r="G16" s="29">
        <f t="shared" si="0"/>
        <v>0</v>
      </c>
    </row>
    <row r="17" spans="1:7" s="2" customFormat="1" ht="31.5" x14ac:dyDescent="0.25">
      <c r="A17" s="23" t="s">
        <v>55</v>
      </c>
      <c r="B17" s="24" t="s">
        <v>79</v>
      </c>
      <c r="C17" s="7" t="s">
        <v>80</v>
      </c>
      <c r="D17" s="8" t="s">
        <v>47</v>
      </c>
      <c r="E17" s="27"/>
      <c r="F17" s="74">
        <v>0.25</v>
      </c>
      <c r="G17" s="29">
        <f t="shared" si="0"/>
        <v>0</v>
      </c>
    </row>
    <row r="18" spans="1:7" s="2" customFormat="1" ht="31.5" x14ac:dyDescent="0.25">
      <c r="A18" s="59" t="s">
        <v>81</v>
      </c>
      <c r="B18" s="24" t="s">
        <v>82</v>
      </c>
      <c r="C18" s="7" t="s">
        <v>83</v>
      </c>
      <c r="D18" s="8" t="s">
        <v>47</v>
      </c>
      <c r="E18" s="27"/>
      <c r="F18" s="74">
        <v>0.2</v>
      </c>
      <c r="G18" s="29">
        <f t="shared" si="0"/>
        <v>0</v>
      </c>
    </row>
    <row r="19" spans="1:7" s="2" customFormat="1" ht="63" x14ac:dyDescent="0.25">
      <c r="A19" s="23" t="s">
        <v>84</v>
      </c>
      <c r="B19" s="24" t="s">
        <v>85</v>
      </c>
      <c r="C19" s="7" t="s">
        <v>151</v>
      </c>
      <c r="D19" s="8" t="s">
        <v>45</v>
      </c>
      <c r="E19" s="27"/>
      <c r="F19" s="74">
        <f>0.8</f>
        <v>0.8</v>
      </c>
      <c r="G19" s="29">
        <f t="shared" si="0"/>
        <v>0</v>
      </c>
    </row>
    <row r="20" spans="1:7" s="2" customFormat="1" ht="63" x14ac:dyDescent="0.25">
      <c r="A20" s="23" t="s">
        <v>117</v>
      </c>
      <c r="B20" s="24" t="s">
        <v>114</v>
      </c>
      <c r="C20" s="7" t="s">
        <v>152</v>
      </c>
      <c r="D20" s="8" t="s">
        <v>3</v>
      </c>
      <c r="E20" s="73"/>
      <c r="F20" s="74">
        <v>6</v>
      </c>
      <c r="G20" s="29">
        <f t="shared" si="0"/>
        <v>0</v>
      </c>
    </row>
    <row r="21" spans="1:7" s="2" customFormat="1" ht="31.5" x14ac:dyDescent="0.25">
      <c r="A21" s="59" t="s">
        <v>118</v>
      </c>
      <c r="B21" s="24" t="s">
        <v>116</v>
      </c>
      <c r="C21" s="7" t="s">
        <v>195</v>
      </c>
      <c r="D21" s="8" t="s">
        <v>3</v>
      </c>
      <c r="E21" s="73"/>
      <c r="F21" s="74">
        <v>6</v>
      </c>
      <c r="G21" s="29">
        <f t="shared" si="0"/>
        <v>0</v>
      </c>
    </row>
    <row r="22" spans="1:7" s="2" customFormat="1" ht="31.5" x14ac:dyDescent="0.25">
      <c r="A22" s="23" t="s">
        <v>119</v>
      </c>
      <c r="B22" s="24" t="s">
        <v>115</v>
      </c>
      <c r="C22" s="7" t="s">
        <v>196</v>
      </c>
      <c r="D22" s="8" t="s">
        <v>45</v>
      </c>
      <c r="E22" s="73"/>
      <c r="F22" s="74">
        <f>6*0.33</f>
        <v>1.98</v>
      </c>
      <c r="G22" s="29">
        <f t="shared" si="0"/>
        <v>0</v>
      </c>
    </row>
    <row r="23" spans="1:7" s="2" customFormat="1" x14ac:dyDescent="0.25">
      <c r="A23" s="59"/>
      <c r="B23" s="24"/>
      <c r="C23" s="7"/>
      <c r="D23" s="8"/>
      <c r="E23" s="73"/>
      <c r="F23" s="74"/>
      <c r="G23" s="29"/>
    </row>
    <row r="24" spans="1:7" s="2" customFormat="1" ht="63" x14ac:dyDescent="0.25">
      <c r="A24" s="59" t="s">
        <v>155</v>
      </c>
      <c r="B24" s="77" t="s">
        <v>154</v>
      </c>
      <c r="C24" s="71" t="s">
        <v>197</v>
      </c>
      <c r="D24" s="78" t="s">
        <v>46</v>
      </c>
      <c r="E24" s="79"/>
      <c r="F24" s="80">
        <f>30</f>
        <v>30</v>
      </c>
      <c r="G24" s="29">
        <f t="shared" ref="G24:G26" si="1">F24*E24</f>
        <v>0</v>
      </c>
    </row>
    <row r="25" spans="1:7" s="2" customFormat="1" ht="31.5" x14ac:dyDescent="0.25">
      <c r="A25" s="76" t="s">
        <v>156</v>
      </c>
      <c r="B25" s="77" t="s">
        <v>153</v>
      </c>
      <c r="C25" s="71" t="s">
        <v>199</v>
      </c>
      <c r="D25" s="78" t="s">
        <v>157</v>
      </c>
      <c r="E25" s="79"/>
      <c r="F25" s="80">
        <f>F5+F6-100</f>
        <v>80</v>
      </c>
      <c r="G25" s="29">
        <f t="shared" si="1"/>
        <v>0</v>
      </c>
    </row>
    <row r="26" spans="1:7" s="2" customFormat="1" ht="78.75" x14ac:dyDescent="0.25">
      <c r="A26" s="76" t="s">
        <v>159</v>
      </c>
      <c r="B26" s="77" t="s">
        <v>158</v>
      </c>
      <c r="C26" s="71" t="s">
        <v>198</v>
      </c>
      <c r="D26" s="78" t="s">
        <v>157</v>
      </c>
      <c r="E26" s="79"/>
      <c r="F26" s="80">
        <f>8</f>
        <v>8</v>
      </c>
      <c r="G26" s="29">
        <f t="shared" si="1"/>
        <v>0</v>
      </c>
    </row>
    <row r="27" spans="1:7" s="2" customFormat="1" x14ac:dyDescent="0.25">
      <c r="A27" s="76"/>
      <c r="B27" s="91"/>
      <c r="C27" s="90"/>
      <c r="D27" s="78"/>
      <c r="E27" s="79"/>
      <c r="F27" s="80"/>
      <c r="G27" s="81"/>
    </row>
    <row r="28" spans="1:7" s="2" customFormat="1" x14ac:dyDescent="0.25">
      <c r="A28" s="76"/>
      <c r="B28" s="77"/>
      <c r="C28" s="71"/>
      <c r="D28" s="78"/>
      <c r="E28" s="79"/>
      <c r="F28" s="80"/>
      <c r="G28" s="81"/>
    </row>
    <row r="29" spans="1:7" s="2" customFormat="1" x14ac:dyDescent="0.25">
      <c r="A29" s="76"/>
      <c r="B29" s="77"/>
      <c r="C29" s="71"/>
      <c r="D29" s="78"/>
      <c r="E29" s="79"/>
      <c r="F29" s="80"/>
      <c r="G29" s="81"/>
    </row>
    <row r="30" spans="1:7" s="2" customFormat="1" x14ac:dyDescent="0.25">
      <c r="A30" s="76"/>
      <c r="B30" s="77"/>
      <c r="C30" s="71"/>
      <c r="D30" s="78"/>
      <c r="E30" s="79"/>
      <c r="F30" s="80"/>
      <c r="G30" s="81"/>
    </row>
    <row r="31" spans="1:7" s="2" customFormat="1" ht="16.5" thickBot="1" x14ac:dyDescent="0.3">
      <c r="A31" s="25"/>
      <c r="B31" s="26"/>
      <c r="C31" s="20"/>
      <c r="D31" s="21"/>
      <c r="E31" s="30"/>
      <c r="F31" s="31"/>
      <c r="G31" s="32"/>
    </row>
    <row r="32" spans="1:7" ht="16.5" thickTop="1" x14ac:dyDescent="0.25"/>
  </sheetData>
  <phoneticPr fontId="10" type="noConversion"/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zoomScaleNormal="100" workbookViewId="0">
      <pane ySplit="3" topLeftCell="A4" activePane="bottomLeft" state="frozen"/>
      <selection activeCell="C5" sqref="C5"/>
      <selection pane="bottomLeft" activeCell="E5" sqref="E5:E15"/>
    </sheetView>
  </sheetViews>
  <sheetFormatPr defaultRowHeight="15.75" x14ac:dyDescent="0.25"/>
  <cols>
    <col min="1" max="1" width="7.5" style="1" bestFit="1" customWidth="1"/>
    <col min="2" max="2" width="12.75" style="1" customWidth="1"/>
    <col min="3" max="3" width="78.125" style="1" customWidth="1"/>
    <col min="4" max="4" width="5.75" style="1" customWidth="1"/>
    <col min="5" max="5" width="10.375" style="6" bestFit="1" customWidth="1"/>
    <col min="6" max="6" width="7.375" style="5" bestFit="1" customWidth="1"/>
    <col min="7" max="7" width="11.75" style="6" bestFit="1" customWidth="1"/>
    <col min="8" max="16384" width="9" style="1"/>
  </cols>
  <sheetData>
    <row r="1" spans="1:7" ht="64.5" thickTop="1" thickBot="1" x14ac:dyDescent="0.3">
      <c r="A1" s="9" t="s">
        <v>20</v>
      </c>
      <c r="B1" s="10" t="s">
        <v>0</v>
      </c>
      <c r="C1" s="22" t="s">
        <v>1</v>
      </c>
      <c r="D1" s="11" t="s">
        <v>2</v>
      </c>
      <c r="E1" s="12" t="s">
        <v>21</v>
      </c>
      <c r="F1" s="13" t="s">
        <v>19</v>
      </c>
      <c r="G1" s="14" t="s">
        <v>22</v>
      </c>
    </row>
    <row r="2" spans="1:7" s="2" customFormat="1" ht="17.25" thickTop="1" thickBot="1" x14ac:dyDescent="0.3">
      <c r="A2" s="15" t="s">
        <v>15</v>
      </c>
      <c r="B2" s="16"/>
      <c r="C2" s="17" t="s">
        <v>48</v>
      </c>
      <c r="D2" s="18"/>
      <c r="E2" s="18"/>
      <c r="F2" s="18"/>
      <c r="G2" s="19"/>
    </row>
    <row r="3" spans="1:7" s="2" customFormat="1" ht="16.5" thickBot="1" x14ac:dyDescent="0.3">
      <c r="A3" s="66"/>
      <c r="B3" s="67"/>
      <c r="C3" s="70" t="s">
        <v>23</v>
      </c>
      <c r="D3" s="68"/>
      <c r="E3" s="68"/>
      <c r="F3" s="68"/>
      <c r="G3" s="69">
        <f>SUM(G4:G19)</f>
        <v>0</v>
      </c>
    </row>
    <row r="4" spans="1:7" s="2" customFormat="1" ht="16.5" customHeight="1" thickTop="1" x14ac:dyDescent="0.25">
      <c r="A4" s="23"/>
      <c r="B4" s="24"/>
      <c r="C4" s="7"/>
      <c r="D4" s="8"/>
      <c r="E4" s="73"/>
      <c r="F4" s="28"/>
      <c r="G4" s="29"/>
    </row>
    <row r="5" spans="1:7" s="2" customFormat="1" ht="31.5" x14ac:dyDescent="0.25">
      <c r="A5" s="23" t="s">
        <v>34</v>
      </c>
      <c r="B5" s="24" t="s">
        <v>86</v>
      </c>
      <c r="C5" s="7" t="s">
        <v>160</v>
      </c>
      <c r="D5" s="8" t="s">
        <v>46</v>
      </c>
      <c r="E5" s="73"/>
      <c r="F5" s="28">
        <f>1.1*(150+12)</f>
        <v>178.20000000000002</v>
      </c>
      <c r="G5" s="29">
        <f t="shared" ref="G5:G15" si="0">F5*E5</f>
        <v>0</v>
      </c>
    </row>
    <row r="6" spans="1:7" s="2" customFormat="1" x14ac:dyDescent="0.25">
      <c r="A6" s="23"/>
      <c r="B6" s="24"/>
      <c r="C6" s="7"/>
      <c r="D6" s="8"/>
      <c r="E6" s="73"/>
      <c r="F6" s="28"/>
      <c r="G6" s="29"/>
    </row>
    <row r="7" spans="1:7" s="2" customFormat="1" ht="31.5" x14ac:dyDescent="0.25">
      <c r="A7" s="23" t="s">
        <v>87</v>
      </c>
      <c r="B7" s="24" t="s">
        <v>88</v>
      </c>
      <c r="C7" s="7" t="s">
        <v>186</v>
      </c>
      <c r="D7" s="8" t="s">
        <v>46</v>
      </c>
      <c r="E7" s="73"/>
      <c r="F7" s="28">
        <v>140</v>
      </c>
      <c r="G7" s="29">
        <f t="shared" si="0"/>
        <v>0</v>
      </c>
    </row>
    <row r="8" spans="1:7" s="2" customFormat="1" ht="31.5" x14ac:dyDescent="0.25">
      <c r="A8" s="23" t="s">
        <v>35</v>
      </c>
      <c r="B8" s="24" t="s">
        <v>89</v>
      </c>
      <c r="C8" s="7" t="s">
        <v>187</v>
      </c>
      <c r="D8" s="8" t="s">
        <v>46</v>
      </c>
      <c r="E8" s="73"/>
      <c r="F8" s="28">
        <v>160</v>
      </c>
      <c r="G8" s="29">
        <f t="shared" si="0"/>
        <v>0</v>
      </c>
    </row>
    <row r="9" spans="1:7" s="2" customFormat="1" ht="31.5" x14ac:dyDescent="0.25">
      <c r="A9" s="23" t="s">
        <v>127</v>
      </c>
      <c r="B9" s="24" t="s">
        <v>120</v>
      </c>
      <c r="C9" s="7" t="s">
        <v>188</v>
      </c>
      <c r="D9" s="8" t="s">
        <v>3</v>
      </c>
      <c r="E9" s="73"/>
      <c r="F9" s="28">
        <v>6</v>
      </c>
      <c r="G9" s="29">
        <f t="shared" si="0"/>
        <v>0</v>
      </c>
    </row>
    <row r="10" spans="1:7" s="2" customFormat="1" ht="47.25" x14ac:dyDescent="0.25">
      <c r="A10" s="23" t="s">
        <v>128</v>
      </c>
      <c r="B10" s="24" t="s">
        <v>121</v>
      </c>
      <c r="C10" s="82" t="s">
        <v>189</v>
      </c>
      <c r="D10" s="8" t="s">
        <v>46</v>
      </c>
      <c r="E10" s="73"/>
      <c r="F10" s="28">
        <f>1.1*(6*6)</f>
        <v>39.6</v>
      </c>
      <c r="G10" s="29">
        <f t="shared" si="0"/>
        <v>0</v>
      </c>
    </row>
    <row r="11" spans="1:7" s="2" customFormat="1" ht="47.25" x14ac:dyDescent="0.25">
      <c r="A11" s="23" t="s">
        <v>129</v>
      </c>
      <c r="B11" s="24" t="s">
        <v>122</v>
      </c>
      <c r="C11" s="7" t="s">
        <v>162</v>
      </c>
      <c r="D11" s="8" t="s">
        <v>3</v>
      </c>
      <c r="E11" s="73"/>
      <c r="F11" s="28">
        <f>6</f>
        <v>6</v>
      </c>
      <c r="G11" s="29">
        <f t="shared" si="0"/>
        <v>0</v>
      </c>
    </row>
    <row r="12" spans="1:7" s="2" customFormat="1" ht="31.5" x14ac:dyDescent="0.25">
      <c r="A12" s="23" t="s">
        <v>130</v>
      </c>
      <c r="B12" s="24" t="s">
        <v>90</v>
      </c>
      <c r="C12" s="7" t="s">
        <v>190</v>
      </c>
      <c r="D12" s="8" t="s">
        <v>3</v>
      </c>
      <c r="E12" s="73"/>
      <c r="F12" s="28">
        <f>3*(6)</f>
        <v>18</v>
      </c>
      <c r="G12" s="29">
        <f t="shared" si="0"/>
        <v>0</v>
      </c>
    </row>
    <row r="13" spans="1:7" s="2" customFormat="1" ht="31.5" x14ac:dyDescent="0.25">
      <c r="A13" s="23" t="s">
        <v>131</v>
      </c>
      <c r="B13" s="24" t="s">
        <v>123</v>
      </c>
      <c r="C13" s="7" t="s">
        <v>161</v>
      </c>
      <c r="D13" s="8" t="s">
        <v>3</v>
      </c>
      <c r="E13" s="73"/>
      <c r="F13" s="28">
        <f>6</f>
        <v>6</v>
      </c>
      <c r="G13" s="29">
        <f t="shared" si="0"/>
        <v>0</v>
      </c>
    </row>
    <row r="14" spans="1:7" s="2" customFormat="1" ht="47.25" x14ac:dyDescent="0.25">
      <c r="A14" s="23" t="s">
        <v>132</v>
      </c>
      <c r="B14" s="24" t="s">
        <v>124</v>
      </c>
      <c r="C14" s="7" t="s">
        <v>163</v>
      </c>
      <c r="D14" s="8" t="s">
        <v>3</v>
      </c>
      <c r="E14" s="73"/>
      <c r="F14" s="28">
        <v>6</v>
      </c>
      <c r="G14" s="29">
        <f t="shared" si="0"/>
        <v>0</v>
      </c>
    </row>
    <row r="15" spans="1:7" s="2" customFormat="1" ht="31.5" x14ac:dyDescent="0.25">
      <c r="A15" s="23" t="s">
        <v>139</v>
      </c>
      <c r="B15" s="24" t="s">
        <v>138</v>
      </c>
      <c r="C15" s="7" t="s">
        <v>140</v>
      </c>
      <c r="D15" s="8" t="s">
        <v>3</v>
      </c>
      <c r="E15" s="73"/>
      <c r="F15" s="28">
        <v>8</v>
      </c>
      <c r="G15" s="29">
        <f t="shared" si="0"/>
        <v>0</v>
      </c>
    </row>
    <row r="16" spans="1:7" s="2" customFormat="1" x14ac:dyDescent="0.25">
      <c r="A16" s="83"/>
      <c r="B16" s="77"/>
      <c r="C16" s="7"/>
      <c r="D16" s="78"/>
      <c r="E16" s="73"/>
      <c r="F16" s="84"/>
      <c r="G16" s="29"/>
    </row>
    <row r="17" spans="1:7" s="2" customFormat="1" x14ac:dyDescent="0.25">
      <c r="A17" s="83"/>
      <c r="B17" s="77"/>
      <c r="C17" s="71"/>
      <c r="D17" s="78"/>
      <c r="E17" s="79"/>
      <c r="F17" s="84"/>
      <c r="G17" s="81"/>
    </row>
    <row r="18" spans="1:7" s="2" customFormat="1" x14ac:dyDescent="0.25">
      <c r="A18" s="83"/>
      <c r="B18" s="77"/>
      <c r="C18" s="71"/>
      <c r="D18" s="78"/>
      <c r="E18" s="79"/>
      <c r="F18" s="84"/>
      <c r="G18" s="81"/>
    </row>
    <row r="19" spans="1:7" s="2" customFormat="1" ht="16.5" thickBot="1" x14ac:dyDescent="0.3">
      <c r="A19" s="25"/>
      <c r="B19" s="26"/>
      <c r="C19" s="20"/>
      <c r="D19" s="21"/>
      <c r="E19" s="30"/>
      <c r="F19" s="31"/>
      <c r="G19" s="32"/>
    </row>
    <row r="20" spans="1:7" ht="16.5" thickTop="1" x14ac:dyDescent="0.25"/>
  </sheetData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workbookViewId="0">
      <pane ySplit="3" topLeftCell="A4" activePane="bottomLeft" state="frozen"/>
      <selection activeCell="C5" sqref="C5"/>
      <selection pane="bottomLeft" activeCell="E5" sqref="E5:E14"/>
    </sheetView>
  </sheetViews>
  <sheetFormatPr defaultRowHeight="15.75" x14ac:dyDescent="0.25"/>
  <cols>
    <col min="1" max="1" width="7.5" style="1" bestFit="1" customWidth="1"/>
    <col min="2" max="2" width="10.875" style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7.375" style="5" bestFit="1" customWidth="1"/>
    <col min="7" max="7" width="11.75" style="6" bestFit="1" customWidth="1"/>
    <col min="8" max="16384" width="9" style="1"/>
  </cols>
  <sheetData>
    <row r="1" spans="1:7" ht="33" thickTop="1" thickBot="1" x14ac:dyDescent="0.3">
      <c r="A1" s="9" t="s">
        <v>20</v>
      </c>
      <c r="B1" s="10" t="s">
        <v>0</v>
      </c>
      <c r="C1" s="22" t="s">
        <v>1</v>
      </c>
      <c r="D1" s="11" t="s">
        <v>2</v>
      </c>
      <c r="E1" s="12" t="s">
        <v>21</v>
      </c>
      <c r="F1" s="13" t="s">
        <v>19</v>
      </c>
      <c r="G1" s="14" t="s">
        <v>22</v>
      </c>
    </row>
    <row r="2" spans="1:7" s="2" customFormat="1" ht="17.25" thickTop="1" thickBot="1" x14ac:dyDescent="0.3">
      <c r="A2" s="15" t="s">
        <v>16</v>
      </c>
      <c r="B2" s="16"/>
      <c r="C2" s="17" t="s">
        <v>49</v>
      </c>
      <c r="D2" s="18"/>
      <c r="E2" s="18"/>
      <c r="F2" s="18"/>
      <c r="G2" s="19"/>
    </row>
    <row r="3" spans="1:7" s="2" customFormat="1" ht="16.5" thickBot="1" x14ac:dyDescent="0.3">
      <c r="A3" s="66"/>
      <c r="B3" s="67"/>
      <c r="C3" s="70" t="s">
        <v>23</v>
      </c>
      <c r="D3" s="68"/>
      <c r="E3" s="68"/>
      <c r="F3" s="68"/>
      <c r="G3" s="69">
        <f>SUM(G4:G17)</f>
        <v>0</v>
      </c>
    </row>
    <row r="4" spans="1:7" s="2" customFormat="1" ht="16.5" thickTop="1" x14ac:dyDescent="0.25">
      <c r="A4" s="23"/>
      <c r="B4" s="24"/>
      <c r="C4" s="7"/>
      <c r="D4" s="8"/>
      <c r="E4" s="73"/>
      <c r="F4" s="64"/>
      <c r="G4" s="29"/>
    </row>
    <row r="5" spans="1:7" s="2" customFormat="1" ht="31.5" x14ac:dyDescent="0.25">
      <c r="A5" s="23" t="s">
        <v>91</v>
      </c>
      <c r="B5" s="24" t="s">
        <v>92</v>
      </c>
      <c r="C5" s="7" t="s">
        <v>93</v>
      </c>
      <c r="D5" s="8" t="s">
        <v>46</v>
      </c>
      <c r="E5" s="73"/>
      <c r="F5" s="64">
        <f>'2'!F5*1.05</f>
        <v>187.11</v>
      </c>
      <c r="G5" s="29">
        <f t="shared" ref="G5:G6" si="0">F5*E5</f>
        <v>0</v>
      </c>
    </row>
    <row r="6" spans="1:7" s="2" customFormat="1" ht="31.5" x14ac:dyDescent="0.25">
      <c r="A6" s="23" t="s">
        <v>136</v>
      </c>
      <c r="B6" s="24" t="s">
        <v>95</v>
      </c>
      <c r="C6" s="7" t="s">
        <v>96</v>
      </c>
      <c r="D6" s="8" t="s">
        <v>97</v>
      </c>
      <c r="E6" s="73"/>
      <c r="F6" s="64">
        <f>'2'!F7*1.05</f>
        <v>147</v>
      </c>
      <c r="G6" s="29">
        <f t="shared" si="0"/>
        <v>0</v>
      </c>
    </row>
    <row r="7" spans="1:7" s="2" customFormat="1" ht="31.5" x14ac:dyDescent="0.25">
      <c r="A7" s="23" t="s">
        <v>137</v>
      </c>
      <c r="B7" s="24" t="s">
        <v>133</v>
      </c>
      <c r="C7" s="82" t="s">
        <v>165</v>
      </c>
      <c r="D7" s="8" t="s">
        <v>46</v>
      </c>
      <c r="E7" s="73"/>
      <c r="F7" s="28">
        <f>'2'!F10*1.05</f>
        <v>41.580000000000005</v>
      </c>
      <c r="G7" s="29">
        <f t="shared" ref="G7:G13" si="1">F7*E7</f>
        <v>0</v>
      </c>
    </row>
    <row r="8" spans="1:7" s="2" customFormat="1" ht="47.25" x14ac:dyDescent="0.25">
      <c r="A8" s="23" t="s">
        <v>36</v>
      </c>
      <c r="B8" s="24" t="s">
        <v>135</v>
      </c>
      <c r="C8" s="7" t="s">
        <v>164</v>
      </c>
      <c r="D8" s="8" t="s">
        <v>3</v>
      </c>
      <c r="E8" s="73"/>
      <c r="F8" s="28">
        <f>'2'!F11</f>
        <v>6</v>
      </c>
      <c r="G8" s="29">
        <f t="shared" si="1"/>
        <v>0</v>
      </c>
    </row>
    <row r="9" spans="1:7" s="2" customFormat="1" ht="31.5" x14ac:dyDescent="0.25">
      <c r="A9" s="23" t="s">
        <v>37</v>
      </c>
      <c r="B9" s="24" t="s">
        <v>94</v>
      </c>
      <c r="C9" s="7" t="s">
        <v>200</v>
      </c>
      <c r="D9" s="8" t="s">
        <v>3</v>
      </c>
      <c r="E9" s="73"/>
      <c r="F9" s="28">
        <v>6</v>
      </c>
      <c r="G9" s="29">
        <f t="shared" si="1"/>
        <v>0</v>
      </c>
    </row>
    <row r="10" spans="1:7" s="2" customFormat="1" ht="31.5" x14ac:dyDescent="0.25">
      <c r="A10" s="23" t="s">
        <v>38</v>
      </c>
      <c r="B10" s="24" t="s">
        <v>134</v>
      </c>
      <c r="C10" s="7" t="s">
        <v>145</v>
      </c>
      <c r="D10" s="8" t="s">
        <v>3</v>
      </c>
      <c r="E10" s="73"/>
      <c r="F10" s="28">
        <f>'2'!F14</f>
        <v>6</v>
      </c>
      <c r="G10" s="29">
        <f t="shared" si="1"/>
        <v>0</v>
      </c>
    </row>
    <row r="11" spans="1:7" s="2" customFormat="1" x14ac:dyDescent="0.25">
      <c r="A11" s="23"/>
      <c r="B11" s="24"/>
      <c r="C11" s="7"/>
      <c r="D11" s="8"/>
      <c r="E11" s="73"/>
      <c r="F11" s="28"/>
      <c r="G11" s="29"/>
    </row>
    <row r="12" spans="1:7" s="2" customFormat="1" ht="31.5" x14ac:dyDescent="0.25">
      <c r="A12" s="23" t="s">
        <v>142</v>
      </c>
      <c r="B12" s="24" t="s">
        <v>141</v>
      </c>
      <c r="C12" s="7" t="s">
        <v>166</v>
      </c>
      <c r="D12" s="8" t="s">
        <v>3</v>
      </c>
      <c r="E12" s="73"/>
      <c r="F12" s="28">
        <f>'2'!F15</f>
        <v>8</v>
      </c>
      <c r="G12" s="29">
        <f t="shared" si="1"/>
        <v>0</v>
      </c>
    </row>
    <row r="13" spans="1:7" s="2" customFormat="1" ht="31.5" x14ac:dyDescent="0.25">
      <c r="A13" s="23" t="s">
        <v>143</v>
      </c>
      <c r="B13" s="24" t="s">
        <v>144</v>
      </c>
      <c r="C13" s="7" t="s">
        <v>167</v>
      </c>
      <c r="D13" s="8" t="s">
        <v>46</v>
      </c>
      <c r="E13" s="73"/>
      <c r="F13" s="28">
        <f>'2'!F5+'2'!F16</f>
        <v>178.20000000000002</v>
      </c>
      <c r="G13" s="29">
        <f t="shared" si="1"/>
        <v>0</v>
      </c>
    </row>
    <row r="14" spans="1:7" s="2" customFormat="1" ht="31.5" x14ac:dyDescent="0.25">
      <c r="A14" s="23" t="s">
        <v>172</v>
      </c>
      <c r="B14" s="85" t="s">
        <v>98</v>
      </c>
      <c r="C14" s="82" t="s">
        <v>201</v>
      </c>
      <c r="D14" s="86" t="s">
        <v>3</v>
      </c>
      <c r="E14" s="87"/>
      <c r="F14" s="88">
        <v>6</v>
      </c>
      <c r="G14" s="89">
        <f t="shared" ref="G14" si="2">F14*E14</f>
        <v>0</v>
      </c>
    </row>
    <row r="15" spans="1:7" s="2" customFormat="1" x14ac:dyDescent="0.25">
      <c r="A15" s="23"/>
      <c r="B15" s="24"/>
      <c r="C15" s="7"/>
      <c r="D15" s="8"/>
      <c r="E15" s="27"/>
      <c r="F15" s="28"/>
      <c r="G15" s="29"/>
    </row>
    <row r="16" spans="1:7" s="2" customFormat="1" x14ac:dyDescent="0.25">
      <c r="A16" s="23"/>
      <c r="B16" s="24"/>
      <c r="C16" s="7"/>
      <c r="D16" s="8"/>
      <c r="E16" s="27"/>
      <c r="F16" s="28"/>
      <c r="G16" s="29"/>
    </row>
    <row r="17" spans="1:7" s="2" customFormat="1" ht="16.5" thickBot="1" x14ac:dyDescent="0.3">
      <c r="A17" s="25"/>
      <c r="B17" s="26"/>
      <c r="C17" s="20"/>
      <c r="D17" s="21"/>
      <c r="E17" s="30"/>
      <c r="F17" s="31"/>
      <c r="G17" s="32"/>
    </row>
    <row r="18" spans="1:7" ht="16.5" thickTop="1" x14ac:dyDescent="0.25"/>
  </sheetData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workbookViewId="0">
      <pane ySplit="3" topLeftCell="A4" activePane="bottomLeft" state="frozen"/>
      <selection activeCell="C5" sqref="C5"/>
      <selection pane="bottomLeft" activeCell="E4" sqref="E4:E6"/>
    </sheetView>
  </sheetViews>
  <sheetFormatPr defaultRowHeight="15.75" x14ac:dyDescent="0.25"/>
  <cols>
    <col min="1" max="1" width="7.5" style="1" bestFit="1" customWidth="1"/>
    <col min="2" max="2" width="12.75" style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7.375" style="5" bestFit="1" customWidth="1"/>
    <col min="7" max="7" width="11.75" style="6" bestFit="1" customWidth="1"/>
    <col min="8" max="16384" width="9" style="1"/>
  </cols>
  <sheetData>
    <row r="1" spans="1:7" ht="33" thickTop="1" thickBot="1" x14ac:dyDescent="0.3">
      <c r="A1" s="9" t="s">
        <v>20</v>
      </c>
      <c r="B1" s="10" t="s">
        <v>0</v>
      </c>
      <c r="C1" s="22" t="s">
        <v>1</v>
      </c>
      <c r="D1" s="11" t="s">
        <v>2</v>
      </c>
      <c r="E1" s="12" t="s">
        <v>21</v>
      </c>
      <c r="F1" s="13" t="s">
        <v>19</v>
      </c>
      <c r="G1" s="14" t="s">
        <v>22</v>
      </c>
    </row>
    <row r="2" spans="1:7" s="2" customFormat="1" ht="17.25" thickTop="1" thickBot="1" x14ac:dyDescent="0.3">
      <c r="A2" s="15" t="s">
        <v>17</v>
      </c>
      <c r="B2" s="16"/>
      <c r="C2" s="17" t="s">
        <v>50</v>
      </c>
      <c r="D2" s="18"/>
      <c r="E2" s="18"/>
      <c r="F2" s="18"/>
      <c r="G2" s="19"/>
    </row>
    <row r="3" spans="1:7" s="2" customFormat="1" ht="16.5" thickBot="1" x14ac:dyDescent="0.3">
      <c r="A3" s="66"/>
      <c r="B3" s="67"/>
      <c r="C3" s="70" t="s">
        <v>23</v>
      </c>
      <c r="D3" s="68"/>
      <c r="E3" s="68"/>
      <c r="F3" s="68"/>
      <c r="G3" s="69">
        <f>SUM(G4:G9)</f>
        <v>0</v>
      </c>
    </row>
    <row r="4" spans="1:7" s="2" customFormat="1" ht="48" thickTop="1" x14ac:dyDescent="0.25">
      <c r="A4" s="59" t="s">
        <v>56</v>
      </c>
      <c r="B4" s="60" t="s">
        <v>99</v>
      </c>
      <c r="C4" s="61" t="s">
        <v>173</v>
      </c>
      <c r="D4" s="62" t="s">
        <v>3</v>
      </c>
      <c r="E4" s="72"/>
      <c r="F4" s="64">
        <f>6*3</f>
        <v>18</v>
      </c>
      <c r="G4" s="65">
        <f t="shared" ref="G4:G5" si="0">F4*E4</f>
        <v>0</v>
      </c>
    </row>
    <row r="5" spans="1:7" s="2" customFormat="1" x14ac:dyDescent="0.25">
      <c r="A5" s="59" t="s">
        <v>100</v>
      </c>
      <c r="B5" s="60" t="s">
        <v>101</v>
      </c>
      <c r="C5" s="61" t="s">
        <v>102</v>
      </c>
      <c r="D5" s="62" t="s">
        <v>97</v>
      </c>
      <c r="E5" s="75"/>
      <c r="F5" s="64">
        <v>2</v>
      </c>
      <c r="G5" s="65">
        <f t="shared" si="0"/>
        <v>0</v>
      </c>
    </row>
    <row r="6" spans="1:7" s="2" customFormat="1" ht="31.5" x14ac:dyDescent="0.25">
      <c r="A6" s="59" t="s">
        <v>169</v>
      </c>
      <c r="B6" s="24" t="s">
        <v>170</v>
      </c>
      <c r="C6" s="7" t="s">
        <v>168</v>
      </c>
      <c r="D6" s="8" t="s">
        <v>171</v>
      </c>
      <c r="E6" s="27"/>
      <c r="F6" s="28">
        <v>0</v>
      </c>
      <c r="G6" s="29">
        <v>0</v>
      </c>
    </row>
    <row r="7" spans="1:7" s="2" customFormat="1" x14ac:dyDescent="0.25">
      <c r="A7" s="23"/>
      <c r="B7" s="24"/>
      <c r="C7" s="7"/>
      <c r="D7" s="8"/>
      <c r="E7" s="27"/>
      <c r="F7" s="28"/>
      <c r="G7" s="29"/>
    </row>
    <row r="8" spans="1:7" s="2" customFormat="1" x14ac:dyDescent="0.25">
      <c r="A8" s="23"/>
      <c r="B8" s="24"/>
      <c r="C8" s="7"/>
      <c r="D8" s="8"/>
      <c r="E8" s="27"/>
      <c r="F8" s="28"/>
      <c r="G8" s="29"/>
    </row>
    <row r="9" spans="1:7" s="2" customFormat="1" ht="16.5" thickBot="1" x14ac:dyDescent="0.3">
      <c r="A9" s="25"/>
      <c r="B9" s="26"/>
      <c r="C9" s="20"/>
      <c r="D9" s="21"/>
      <c r="E9" s="30"/>
      <c r="F9" s="31"/>
      <c r="G9" s="32"/>
    </row>
    <row r="10" spans="1:7" ht="16.5" thickTop="1" x14ac:dyDescent="0.25"/>
  </sheetData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workbookViewId="0">
      <pane ySplit="3" topLeftCell="A4" activePane="bottomLeft" state="frozen"/>
      <selection activeCell="C5" sqref="C5"/>
      <selection pane="bottomLeft" activeCell="C20" sqref="C20"/>
    </sheetView>
  </sheetViews>
  <sheetFormatPr defaultRowHeight="15.75" x14ac:dyDescent="0.25"/>
  <cols>
    <col min="1" max="1" width="7.5" style="1" bestFit="1" customWidth="1"/>
    <col min="2" max="2" width="10.375" style="1" customWidth="1"/>
    <col min="3" max="3" width="74" style="1" customWidth="1"/>
    <col min="4" max="4" width="7.875" style="1" customWidth="1"/>
    <col min="5" max="5" width="10.375" style="6" bestFit="1" customWidth="1"/>
    <col min="6" max="6" width="7.375" style="5" bestFit="1" customWidth="1"/>
    <col min="7" max="7" width="11.75" style="6" bestFit="1" customWidth="1"/>
    <col min="8" max="16384" width="9" style="1"/>
  </cols>
  <sheetData>
    <row r="1" spans="1:7" ht="33" thickTop="1" thickBot="1" x14ac:dyDescent="0.3">
      <c r="A1" s="9" t="s">
        <v>20</v>
      </c>
      <c r="B1" s="10" t="s">
        <v>0</v>
      </c>
      <c r="C1" s="22" t="s">
        <v>1</v>
      </c>
      <c r="D1" s="11" t="s">
        <v>2</v>
      </c>
      <c r="E1" s="12" t="s">
        <v>21</v>
      </c>
      <c r="F1" s="13" t="s">
        <v>19</v>
      </c>
      <c r="G1" s="14" t="s">
        <v>22</v>
      </c>
    </row>
    <row r="2" spans="1:7" s="2" customFormat="1" ht="17.25" thickTop="1" thickBot="1" x14ac:dyDescent="0.3">
      <c r="A2" s="15" t="s">
        <v>18</v>
      </c>
      <c r="B2" s="16"/>
      <c r="C2" s="17" t="s">
        <v>53</v>
      </c>
      <c r="D2" s="18"/>
      <c r="E2" s="18"/>
      <c r="F2" s="18"/>
      <c r="G2" s="19"/>
    </row>
    <row r="3" spans="1:7" s="2" customFormat="1" ht="16.5" thickBot="1" x14ac:dyDescent="0.3">
      <c r="A3" s="66"/>
      <c r="B3" s="67"/>
      <c r="C3" s="70" t="s">
        <v>23</v>
      </c>
      <c r="D3" s="68"/>
      <c r="E3" s="68"/>
      <c r="F3" s="68"/>
      <c r="G3" s="69">
        <f>SUM(G4:G15)</f>
        <v>0</v>
      </c>
    </row>
    <row r="4" spans="1:7" s="2" customFormat="1" ht="16.5" thickTop="1" x14ac:dyDescent="0.25">
      <c r="A4" s="59"/>
      <c r="B4" s="60"/>
      <c r="C4" s="7"/>
      <c r="D4" s="62"/>
      <c r="E4" s="63"/>
      <c r="F4" s="64"/>
      <c r="G4" s="65"/>
    </row>
    <row r="5" spans="1:7" s="2" customFormat="1" ht="31.5" x14ac:dyDescent="0.25">
      <c r="A5" s="23" t="s">
        <v>39</v>
      </c>
      <c r="B5" s="24" t="s">
        <v>103</v>
      </c>
      <c r="C5" s="7" t="s">
        <v>52</v>
      </c>
      <c r="D5" s="8" t="s">
        <v>51</v>
      </c>
      <c r="E5" s="27"/>
      <c r="F5" s="28">
        <v>30</v>
      </c>
      <c r="G5" s="29">
        <f t="shared" ref="G5:G10" si="0">F5*E5</f>
        <v>0</v>
      </c>
    </row>
    <row r="6" spans="1:7" s="2" customFormat="1" ht="47.25" x14ac:dyDescent="0.25">
      <c r="A6" s="23" t="s">
        <v>40</v>
      </c>
      <c r="B6" s="24" t="s">
        <v>104</v>
      </c>
      <c r="C6" s="7" t="s">
        <v>105</v>
      </c>
      <c r="D6" s="8" t="s">
        <v>106</v>
      </c>
      <c r="E6" s="27"/>
      <c r="F6" s="28">
        <v>1</v>
      </c>
      <c r="G6" s="29">
        <f t="shared" si="0"/>
        <v>0</v>
      </c>
    </row>
    <row r="7" spans="1:7" s="2" customFormat="1" x14ac:dyDescent="0.25">
      <c r="A7" s="23" t="s">
        <v>41</v>
      </c>
      <c r="B7" s="24" t="s">
        <v>179</v>
      </c>
      <c r="C7" s="7" t="s">
        <v>180</v>
      </c>
      <c r="D7" s="8" t="s">
        <v>181</v>
      </c>
      <c r="E7" s="27"/>
      <c r="F7" s="28">
        <f>150*1.6*4</f>
        <v>960</v>
      </c>
      <c r="G7" s="29">
        <f t="shared" si="0"/>
        <v>0</v>
      </c>
    </row>
    <row r="8" spans="1:7" s="2" customFormat="1" ht="31.5" x14ac:dyDescent="0.25">
      <c r="A8" s="23" t="s">
        <v>42</v>
      </c>
      <c r="B8" s="24" t="s">
        <v>107</v>
      </c>
      <c r="C8" s="7" t="s">
        <v>108</v>
      </c>
      <c r="D8" s="8" t="s">
        <v>3</v>
      </c>
      <c r="E8" s="27"/>
      <c r="F8" s="28">
        <v>1</v>
      </c>
      <c r="G8" s="29">
        <f t="shared" si="0"/>
        <v>0</v>
      </c>
    </row>
    <row r="9" spans="1:7" s="2" customFormat="1" ht="31.5" x14ac:dyDescent="0.25">
      <c r="A9" s="23" t="s">
        <v>54</v>
      </c>
      <c r="B9" s="24" t="s">
        <v>109</v>
      </c>
      <c r="C9" s="7" t="s">
        <v>110</v>
      </c>
      <c r="D9" s="8" t="s">
        <v>3</v>
      </c>
      <c r="E9" s="27"/>
      <c r="F9" s="28">
        <v>1</v>
      </c>
      <c r="G9" s="29">
        <f t="shared" si="0"/>
        <v>0</v>
      </c>
    </row>
    <row r="10" spans="1:7" s="2" customFormat="1" ht="63" x14ac:dyDescent="0.25">
      <c r="A10" s="23" t="s">
        <v>111</v>
      </c>
      <c r="B10" s="24" t="s">
        <v>112</v>
      </c>
      <c r="C10" s="7" t="s">
        <v>174</v>
      </c>
      <c r="D10" s="8" t="s">
        <v>51</v>
      </c>
      <c r="E10" s="27"/>
      <c r="F10" s="28">
        <v>20</v>
      </c>
      <c r="G10" s="29">
        <f t="shared" si="0"/>
        <v>0</v>
      </c>
    </row>
    <row r="11" spans="1:7" s="2" customFormat="1" ht="31.5" x14ac:dyDescent="0.25">
      <c r="A11" s="23" t="s">
        <v>125</v>
      </c>
      <c r="B11" s="24" t="s">
        <v>112</v>
      </c>
      <c r="C11" s="7" t="s">
        <v>126</v>
      </c>
      <c r="D11" s="8" t="s">
        <v>51</v>
      </c>
      <c r="E11" s="27"/>
      <c r="F11" s="28">
        <v>8</v>
      </c>
      <c r="G11" s="29">
        <f t="shared" ref="G11:G13" si="1">F11*E11</f>
        <v>0</v>
      </c>
    </row>
    <row r="12" spans="1:7" s="2" customFormat="1" ht="31.5" x14ac:dyDescent="0.25">
      <c r="A12" s="23" t="s">
        <v>175</v>
      </c>
      <c r="B12" s="24" t="s">
        <v>176</v>
      </c>
      <c r="C12" s="7" t="s">
        <v>177</v>
      </c>
      <c r="D12" s="8" t="s">
        <v>178</v>
      </c>
      <c r="E12" s="27"/>
      <c r="F12" s="28">
        <v>1</v>
      </c>
      <c r="G12" s="29">
        <f t="shared" si="1"/>
        <v>0</v>
      </c>
    </row>
    <row r="13" spans="1:7" s="2" customFormat="1" ht="47.25" x14ac:dyDescent="0.25">
      <c r="A13" s="23" t="s">
        <v>191</v>
      </c>
      <c r="B13" s="24" t="s">
        <v>179</v>
      </c>
      <c r="C13" s="7" t="s">
        <v>192</v>
      </c>
      <c r="D13" s="8" t="s">
        <v>106</v>
      </c>
      <c r="E13" s="27"/>
      <c r="F13" s="28">
        <v>1</v>
      </c>
      <c r="G13" s="29">
        <f t="shared" si="1"/>
        <v>0</v>
      </c>
    </row>
    <row r="14" spans="1:7" s="2" customFormat="1" x14ac:dyDescent="0.25">
      <c r="A14" s="23"/>
      <c r="B14" s="24"/>
      <c r="C14" s="7"/>
      <c r="D14" s="8"/>
      <c r="E14" s="27"/>
      <c r="F14" s="28"/>
      <c r="G14" s="29"/>
    </row>
    <row r="15" spans="1:7" s="2" customFormat="1" ht="16.5" thickBot="1" x14ac:dyDescent="0.3">
      <c r="A15" s="25"/>
      <c r="B15" s="26"/>
      <c r="C15" s="20"/>
      <c r="D15" s="21"/>
      <c r="E15" s="30"/>
      <c r="F15" s="31"/>
      <c r="G15" s="32"/>
    </row>
    <row r="16" spans="1:7" ht="16.5" thickTop="1" x14ac:dyDescent="0.25"/>
  </sheetData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</vt:i4>
      </vt:variant>
    </vt:vector>
  </HeadingPairs>
  <TitlesOfParts>
    <vt:vector size="11" baseType="lpstr">
      <vt:lpstr>Rekapitulace</vt:lpstr>
      <vt:lpstr>1</vt:lpstr>
      <vt:lpstr>2</vt:lpstr>
      <vt:lpstr>3</vt:lpstr>
      <vt:lpstr>4</vt:lpstr>
      <vt:lpstr>5</vt:lpstr>
      <vt:lpstr>'1'!Názvy_tisku</vt:lpstr>
      <vt:lpstr>'2'!Názvy_tisku</vt:lpstr>
      <vt:lpstr>'3'!Názvy_tisku</vt:lpstr>
      <vt:lpstr>'4'!Názvy_tisku</vt:lpstr>
      <vt:lpstr>'5'!Názvy_tisku</vt:lpstr>
    </vt:vector>
  </TitlesOfParts>
  <Company>Helika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V. Kadlubiec</cp:lastModifiedBy>
  <cp:lastPrinted>2013-12-05T13:58:51Z</cp:lastPrinted>
  <dcterms:created xsi:type="dcterms:W3CDTF">2008-02-11T16:11:06Z</dcterms:created>
  <dcterms:modified xsi:type="dcterms:W3CDTF">2016-03-29T11:24:49Z</dcterms:modified>
</cp:coreProperties>
</file>